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00" windowHeight="6195" tabRatio="627" activeTab="0"/>
  </bookViews>
  <sheets>
    <sheet name="PASS CARS" sheetId="1" r:id="rId1"/>
    <sheet name="1" sheetId="2" state="hidden" r:id="rId2"/>
    <sheet name="2" sheetId="3" state="hidden" r:id="rId3"/>
    <sheet name="Petrol" sheetId="4" state="hidden" r:id="rId4"/>
    <sheet name="Diesel" sheetId="5" state="hidden" r:id="rId5"/>
  </sheets>
  <definedNames>
    <definedName name="CAT">'2'!$A$14:$A$22</definedName>
    <definedName name="CATEGORIES">'2'!$A$14:$A$22</definedName>
    <definedName name="CATEGORY">'2'!$A$15:$B$25</definedName>
    <definedName name="CCO2">'2'!$A$3:$A$9</definedName>
    <definedName name="CCO2_RATE">'2'!$B$3:$B$9</definedName>
    <definedName name="CO">'2'!$A$4:$A$9</definedName>
    <definedName name="FUELS">'2'!$A$26:$A$28</definedName>
    <definedName name="KAT">'2'!$A$14:$A$25</definedName>
    <definedName name="KAT_RATE">'2'!$B$14:$B$25</definedName>
    <definedName name="KYBISMOS" localSheetId="0">'PASS CARS'!#REF!</definedName>
    <definedName name="KYBISMOS">#REF!</definedName>
    <definedName name="_xlnm.Print_Area" localSheetId="0">'PASS CARS'!$A$1:$D$48</definedName>
    <definedName name="TY">'1'!$G$67:$G$73</definedName>
    <definedName name="TY_DISC">'1'!$H$67:$H$73</definedName>
  </definedNames>
  <calcPr fullCalcOnLoad="1"/>
</workbook>
</file>

<file path=xl/comments1.xml><?xml version="1.0" encoding="utf-8"?>
<comments xmlns="http://schemas.openxmlformats.org/spreadsheetml/2006/main">
  <authors>
    <author>mc</author>
    <author>HQR-VAL</author>
    <author>MOF</author>
    <author>User</author>
  </authors>
  <commentList>
    <comment ref="B9" authorId="0">
      <text>
        <r>
          <rPr>
            <sz val="8"/>
            <rFont val="Tahoma"/>
            <family val="2"/>
          </rPr>
          <t xml:space="preserve">Press "click" on the relevant category. 
</t>
        </r>
      </text>
    </comment>
    <comment ref="B21" authorId="0">
      <text>
        <r>
          <rPr>
            <sz val="8"/>
            <rFont val="Tahoma"/>
            <family val="2"/>
          </rPr>
          <t>Insert the relevant date</t>
        </r>
      </text>
    </comment>
    <comment ref="B22" authorId="0">
      <text>
        <r>
          <rPr>
            <sz val="8"/>
            <rFont val="Tahoma"/>
            <family val="2"/>
          </rPr>
          <t>Insert the relevant date</t>
        </r>
      </text>
    </comment>
    <comment ref="B6" authorId="0">
      <text>
        <r>
          <rPr>
            <sz val="8"/>
            <rFont val="Tahoma"/>
            <family val="2"/>
          </rPr>
          <t>Press "click" on the relevant Body Type of the vehicle.</t>
        </r>
      </text>
    </comment>
    <comment ref="B30" authorId="0">
      <text>
        <r>
          <rPr>
            <sz val="8"/>
            <rFont val="Tahoma"/>
            <family val="2"/>
          </rPr>
          <t>Insert the number of kilometers at the time of importation.</t>
        </r>
      </text>
    </comment>
    <comment ref="B7" authorId="1">
      <text>
        <r>
          <rPr>
            <sz val="9"/>
            <rFont val="Arial"/>
            <family val="2"/>
          </rPr>
          <t>Insert the engine capacity (cc)</t>
        </r>
      </text>
    </comment>
    <comment ref="B29" authorId="2">
      <text>
        <r>
          <rPr>
            <b/>
            <sz val="8"/>
            <rFont val="Tahoma"/>
            <family val="2"/>
          </rPr>
          <t>Select the fuel type</t>
        </r>
      </text>
    </comment>
    <comment ref="A2" authorId="3">
      <text>
        <r>
          <rPr>
            <b/>
            <sz val="9"/>
            <rFont val="Tahoma"/>
            <family val="2"/>
          </rPr>
          <t xml:space="preserve">Passenger Vehicle:- </t>
        </r>
        <r>
          <rPr>
            <sz val="9"/>
            <rFont val="Tahoma"/>
            <family val="2"/>
          </rPr>
          <t>Motor vehicles classified under T.H. 8703 21 – 8703 90 (excluding ambulances and hearses)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<sst xmlns="http://schemas.openxmlformats.org/spreadsheetml/2006/main" count="127" uniqueCount="76">
  <si>
    <t>CABRIO</t>
  </si>
  <si>
    <t>COUPE</t>
  </si>
  <si>
    <t>H/BACK</t>
  </si>
  <si>
    <t>SEDAN</t>
  </si>
  <si>
    <t>ESTATE</t>
  </si>
  <si>
    <t>ALL TERRAIN VEHICLE</t>
  </si>
  <si>
    <t>%</t>
  </si>
  <si>
    <t>0-120</t>
  </si>
  <si>
    <t>121-165</t>
  </si>
  <si>
    <t>166-200</t>
  </si>
  <si>
    <t>201-250</t>
  </si>
  <si>
    <t>KATHGORIES</t>
  </si>
  <si>
    <t>CO2</t>
  </si>
  <si>
    <t>&gt;250</t>
  </si>
  <si>
    <t>Α:0-1650cc</t>
  </si>
  <si>
    <t>Α:2251cc - 3000cc</t>
  </si>
  <si>
    <t>Α:&gt;3000cc</t>
  </si>
  <si>
    <t>DO NOT CHANGE</t>
  </si>
  <si>
    <t>MODEL</t>
  </si>
  <si>
    <t>ALL TERRAIN VEHICLE - SUV</t>
  </si>
  <si>
    <t>### CHOICES ###</t>
  </si>
  <si>
    <t>€</t>
  </si>
  <si>
    <t>c.c</t>
  </si>
  <si>
    <t>Α:1651cc - 2250cc</t>
  </si>
  <si>
    <t>Without certificate</t>
  </si>
  <si>
    <t>REDUCTION</t>
  </si>
  <si>
    <t>MAXIMUM</t>
  </si>
  <si>
    <t>FINAL ACCEPTED</t>
  </si>
  <si>
    <t xml:space="preserve">DIFF </t>
  </si>
  <si>
    <t>age</t>
  </si>
  <si>
    <t>YEARS</t>
  </si>
  <si>
    <t>MONTHS</t>
  </si>
  <si>
    <t>DAYS</t>
  </si>
  <si>
    <t>NORMAL MILES</t>
  </si>
  <si>
    <t>NORM MILES PER AGE</t>
  </si>
  <si>
    <t>ACTUAL ALLOWANCE PERC</t>
  </si>
  <si>
    <t>MAX ALLOWANCE PERCENTAGE</t>
  </si>
  <si>
    <t>CEILING PERCENT</t>
  </si>
  <si>
    <t>Καύσιμα</t>
  </si>
  <si>
    <t>EXCISE DUTY PAYABLE FOR PASSENGER VEHICLE</t>
  </si>
  <si>
    <t>Body type of vehicle:</t>
  </si>
  <si>
    <t>Engine Displacement (c.c):</t>
  </si>
  <si>
    <t>CO2 Emition:</t>
  </si>
  <si>
    <t>Initial Excise Duty:</t>
  </si>
  <si>
    <t>Excise Duty Balance</t>
  </si>
  <si>
    <t>Additional Excise Duty     ( 0,02/c.c ):</t>
  </si>
  <si>
    <t>Date of taxation</t>
  </si>
  <si>
    <t>Vehicle age (in days)</t>
  </si>
  <si>
    <t xml:space="preserve">Reduction according to vehicle age and body type: </t>
  </si>
  <si>
    <t>(DD/MM/YY)</t>
  </si>
  <si>
    <t>(DD/ΜΜ/YY)</t>
  </si>
  <si>
    <t>Fuel</t>
  </si>
  <si>
    <t>km</t>
  </si>
  <si>
    <t xml:space="preserve"> % reduction of E.D. for high mileage</t>
  </si>
  <si>
    <t>Amount of reduction</t>
  </si>
  <si>
    <t>FINAL EXCISE DUTY LIABILITY FOR USED PASSENGER CARS</t>
  </si>
  <si>
    <t xml:space="preserve">ANALYSIS OF  EXCISE DUTY PAYABLE </t>
  </si>
  <si>
    <t xml:space="preserve">Initial Excise Duty: </t>
  </si>
  <si>
    <t xml:space="preserve">Reduction amount for high mileage: </t>
  </si>
  <si>
    <t>Additional Exc. Duty (0,02/c.c)</t>
  </si>
  <si>
    <t xml:space="preserve">FINAL EXCISE DUTY LIABILITY </t>
  </si>
  <si>
    <t>Reduction  % on excise duty balance</t>
  </si>
  <si>
    <t>Petrol</t>
  </si>
  <si>
    <t>Diesel</t>
  </si>
  <si>
    <t>Excise Duty Rate €/cc</t>
  </si>
  <si>
    <t>Vehicle Age Calculator</t>
  </si>
  <si>
    <t>gr/km</t>
  </si>
  <si>
    <t>PART A: NEW OR USED PASSENGER VEHICLE</t>
  </si>
  <si>
    <t>FINAL EXCISE DUTY LIABILITY FOR NEW VEHICLE</t>
  </si>
  <si>
    <t>PART B: REDUCTIONS OF EXCISE DUTY FOR USED VEHICLE</t>
  </si>
  <si>
    <t>Reduction according to vehicle age and body type</t>
  </si>
  <si>
    <t>Distance covered (km)</t>
  </si>
  <si>
    <t>Total km on common use</t>
  </si>
  <si>
    <t xml:space="preserve">Maximum authorised amount of reduction for high mileage </t>
  </si>
  <si>
    <t>Date of first Registration</t>
  </si>
  <si>
    <t>VALID AS FROM 1/3/2013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</si>
</sst>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000"/>
    <numFmt numFmtId="189" formatCode="0.00000"/>
    <numFmt numFmtId="190" formatCode="0.0000"/>
    <numFmt numFmtId="191" formatCode="0.000"/>
    <numFmt numFmtId="192" formatCode="[$-409]dddd\,\ mmmm\ dd\,\ yyyy"/>
    <numFmt numFmtId="193" formatCode="[$£-809]#,##0.00"/>
    <numFmt numFmtId="194" formatCode="0.0"/>
    <numFmt numFmtId="195" formatCode="m/d/yy;@"/>
    <numFmt numFmtId="196" formatCode="dd/mm/yyyy;@"/>
    <numFmt numFmtId="197" formatCode="d/m/yy;@"/>
    <numFmt numFmtId="198" formatCode="d/m/yyyy;@"/>
    <numFmt numFmtId="199" formatCode="dd/mm/yy;@"/>
    <numFmt numFmtId="200" formatCode="[$-408]dddd\,\ 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\ [$CYP]"/>
    <numFmt numFmtId="205" formatCode="_-* #,##0\ [$CYP]_-;\-* #,##0\ [$CYP]_-;_-* &quot;-&quot;\ [$CYP]_-;_-@_-"/>
    <numFmt numFmtId="206" formatCode="_-* #,##0.00\ [$CYP]_-;\-* #,##0.00\ [$CYP]_-;_-* &quot;-&quot;??\ [$CYP]_-;_-@_-"/>
    <numFmt numFmtId="207" formatCode="0.0000000"/>
    <numFmt numFmtId="208" formatCode="0.000000000"/>
    <numFmt numFmtId="209" formatCode="0.00000000"/>
    <numFmt numFmtId="210" formatCode="[$€-2]\ #,##0.00_);[Red]\([$€-2]\ #,##0.00\)"/>
    <numFmt numFmtId="211" formatCode="[$€-2]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u val="single"/>
      <sz val="10"/>
      <color indexed="1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color indexed="1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1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4" fontId="5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8" borderId="0" xfId="0" applyFont="1" applyFill="1" applyAlignment="1" applyProtection="1">
      <alignment/>
      <protection hidden="1"/>
    </xf>
    <xf numFmtId="0" fontId="1" fillId="39" borderId="0" xfId="0" applyFont="1" applyFill="1" applyAlignment="1" applyProtection="1">
      <alignment/>
      <protection hidden="1"/>
    </xf>
    <xf numFmtId="0" fontId="1" fillId="40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194" fontId="0" fillId="39" borderId="13" xfId="0" applyNumberFormat="1" applyFill="1" applyBorder="1" applyAlignment="1" applyProtection="1">
      <alignment/>
      <protection hidden="1"/>
    </xf>
    <xf numFmtId="2" fontId="0" fillId="41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4" fontId="0" fillId="0" borderId="13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2" fontId="0" fillId="0" borderId="22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left" wrapText="1"/>
      <protection hidden="1"/>
    </xf>
    <xf numFmtId="196" fontId="1" fillId="34" borderId="0" xfId="0" applyNumberFormat="1" applyFont="1" applyFill="1" applyBorder="1" applyAlignment="1" applyProtection="1">
      <alignment horizont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0" fillId="42" borderId="23" xfId="0" applyFill="1" applyBorder="1" applyAlignment="1" applyProtection="1">
      <alignment/>
      <protection hidden="1"/>
    </xf>
    <xf numFmtId="0" fontId="0" fillId="43" borderId="23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Continuous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14" fontId="22" fillId="34" borderId="0" xfId="0" applyNumberFormat="1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24" xfId="0" applyFont="1" applyFill="1" applyBorder="1" applyAlignment="1" applyProtection="1">
      <alignment horizontal="left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5" fillId="34" borderId="22" xfId="0" applyFont="1" applyFill="1" applyBorder="1" applyAlignment="1" applyProtection="1">
      <alignment horizontal="left" vertical="center"/>
      <protection hidden="1"/>
    </xf>
    <xf numFmtId="0" fontId="18" fillId="34" borderId="24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/>
      <protection hidden="1"/>
    </xf>
    <xf numFmtId="0" fontId="0" fillId="34" borderId="24" xfId="0" applyFont="1" applyFill="1" applyBorder="1" applyAlignment="1" applyProtection="1">
      <alignment horizontal="left"/>
      <protection hidden="1"/>
    </xf>
    <xf numFmtId="0" fontId="22" fillId="34" borderId="24" xfId="0" applyFont="1" applyFill="1" applyBorder="1" applyAlignment="1" applyProtection="1">
      <alignment horizontal="left"/>
      <protection hidden="1"/>
    </xf>
    <xf numFmtId="0" fontId="11" fillId="34" borderId="22" xfId="0" applyFont="1" applyFill="1" applyBorder="1" applyAlignment="1" applyProtection="1">
      <alignment/>
      <protection hidden="1"/>
    </xf>
    <xf numFmtId="0" fontId="0" fillId="34" borderId="24" xfId="0" applyFont="1" applyFill="1" applyBorder="1" applyAlignment="1" applyProtection="1">
      <alignment horizontal="left" wrapText="1"/>
      <protection hidden="1"/>
    </xf>
    <xf numFmtId="0" fontId="1" fillId="34" borderId="24" xfId="0" applyFont="1" applyFill="1" applyBorder="1" applyAlignment="1" applyProtection="1">
      <alignment horizontal="left" wrapText="1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4" fontId="3" fillId="34" borderId="22" xfId="0" applyNumberFormat="1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 horizontal="right"/>
      <protection hidden="1"/>
    </xf>
    <xf numFmtId="0" fontId="5" fillId="34" borderId="22" xfId="0" applyFont="1" applyFill="1" applyBorder="1" applyAlignment="1" applyProtection="1">
      <alignment horizontal="left"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 wrapText="1"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43" fontId="0" fillId="34" borderId="24" xfId="42" applyFont="1" applyFill="1" applyBorder="1" applyAlignment="1" applyProtection="1">
      <alignment horizontal="left" wrapText="1"/>
      <protection hidden="1"/>
    </xf>
    <xf numFmtId="0" fontId="0" fillId="34" borderId="24" xfId="0" applyFont="1" applyFill="1" applyBorder="1" applyAlignment="1" applyProtection="1">
      <alignment horizontal="left" vertical="center"/>
      <protection hidden="1"/>
    </xf>
    <xf numFmtId="0" fontId="19" fillId="34" borderId="24" xfId="0" applyFont="1" applyFill="1" applyBorder="1" applyAlignment="1" applyProtection="1">
      <alignment horizontal="left" wrapText="1"/>
      <protection hidden="1"/>
    </xf>
    <xf numFmtId="0" fontId="19" fillId="34" borderId="24" xfId="0" applyFont="1" applyFill="1" applyBorder="1" applyAlignment="1" applyProtection="1">
      <alignment horizontal="left"/>
      <protection hidden="1"/>
    </xf>
    <xf numFmtId="0" fontId="19" fillId="34" borderId="0" xfId="0" applyFont="1" applyFill="1" applyBorder="1" applyAlignment="1" applyProtection="1">
      <alignment horizontal="left"/>
      <protection hidden="1"/>
    </xf>
    <xf numFmtId="0" fontId="28" fillId="34" borderId="24" xfId="0" applyFont="1" applyFill="1" applyBorder="1" applyAlignment="1" applyProtection="1">
      <alignment horizontal="left" wrapText="1"/>
      <protection hidden="1"/>
    </xf>
    <xf numFmtId="0" fontId="14" fillId="34" borderId="24" xfId="0" applyFont="1" applyFill="1" applyBorder="1" applyAlignment="1" applyProtection="1">
      <alignment horizontal="center"/>
      <protection hidden="1"/>
    </xf>
    <xf numFmtId="0" fontId="14" fillId="34" borderId="22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21" fillId="34" borderId="22" xfId="0" applyFont="1" applyFill="1" applyBorder="1" applyAlignment="1" applyProtection="1">
      <alignment horizontal="centerContinuous"/>
      <protection hidden="1"/>
    </xf>
    <xf numFmtId="0" fontId="19" fillId="34" borderId="22" xfId="0" applyFont="1" applyFill="1" applyBorder="1" applyAlignment="1" applyProtection="1">
      <alignment horizontal="centerContinuous"/>
      <protection hidden="1"/>
    </xf>
    <xf numFmtId="0" fontId="22" fillId="34" borderId="24" xfId="0" applyFont="1" applyFill="1" applyBorder="1" applyAlignment="1" applyProtection="1">
      <alignment/>
      <protection hidden="1"/>
    </xf>
    <xf numFmtId="0" fontId="19" fillId="34" borderId="22" xfId="0" applyFont="1" applyFill="1" applyBorder="1" applyAlignment="1" applyProtection="1">
      <alignment/>
      <protection hidden="1"/>
    </xf>
    <xf numFmtId="0" fontId="5" fillId="44" borderId="24" xfId="0" applyFont="1" applyFill="1" applyBorder="1" applyAlignment="1" applyProtection="1">
      <alignment horizontal="left" vertical="center" wrapText="1"/>
      <protection hidden="1"/>
    </xf>
    <xf numFmtId="206" fontId="15" fillId="44" borderId="22" xfId="0" applyNumberFormat="1" applyFont="1" applyFill="1" applyBorder="1" applyAlignment="1" applyProtection="1">
      <alignment/>
      <protection hidden="1"/>
    </xf>
    <xf numFmtId="14" fontId="25" fillId="34" borderId="0" xfId="0" applyNumberFormat="1" applyFont="1" applyFill="1" applyBorder="1" applyAlignment="1" applyProtection="1">
      <alignment horizontal="left"/>
      <protection hidden="1"/>
    </xf>
    <xf numFmtId="0" fontId="25" fillId="34" borderId="22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5" fillId="44" borderId="0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 vertical="center" wrapText="1"/>
      <protection hidden="1"/>
    </xf>
    <xf numFmtId="4" fontId="5" fillId="34" borderId="0" xfId="0" applyNumberFormat="1" applyFont="1" applyFill="1" applyBorder="1" applyAlignment="1" applyProtection="1">
      <alignment horizontal="center"/>
      <protection hidden="1"/>
    </xf>
    <xf numFmtId="4" fontId="2" fillId="34" borderId="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4" fontId="22" fillId="34" borderId="0" xfId="0" applyNumberFormat="1" applyFont="1" applyFill="1" applyBorder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206" fontId="15" fillId="2" borderId="22" xfId="0" applyNumberFormat="1" applyFont="1" applyFill="1" applyBorder="1" applyAlignment="1" applyProtection="1">
      <alignment/>
      <protection hidden="1"/>
    </xf>
    <xf numFmtId="0" fontId="5" fillId="2" borderId="25" xfId="0" applyFont="1" applyFill="1" applyBorder="1" applyAlignment="1" applyProtection="1">
      <alignment horizontal="left" vertical="center" wrapText="1"/>
      <protection hidden="1"/>
    </xf>
    <xf numFmtId="0" fontId="14" fillId="2" borderId="26" xfId="0" applyFont="1" applyFill="1" applyBorder="1" applyAlignment="1" applyProtection="1">
      <alignment horizontal="left"/>
      <protection hidden="1"/>
    </xf>
    <xf numFmtId="206" fontId="15" fillId="2" borderId="27" xfId="0" applyNumberFormat="1" applyFont="1" applyFill="1" applyBorder="1" applyAlignment="1" applyProtection="1">
      <alignment/>
      <protection hidden="1"/>
    </xf>
    <xf numFmtId="0" fontId="9" fillId="0" borderId="23" xfId="0" applyFont="1" applyBorder="1" applyAlignment="1" applyProtection="1">
      <alignment horizontal="center"/>
      <protection locked="0"/>
    </xf>
    <xf numFmtId="0" fontId="17" fillId="32" borderId="23" xfId="0" applyFont="1" applyFill="1" applyBorder="1" applyAlignment="1" applyProtection="1">
      <alignment horizontal="center"/>
      <protection hidden="1"/>
    </xf>
    <xf numFmtId="4" fontId="27" fillId="32" borderId="23" xfId="0" applyNumberFormat="1" applyFont="1" applyFill="1" applyBorder="1" applyAlignment="1" applyProtection="1">
      <alignment horizontal="center"/>
      <protection hidden="1"/>
    </xf>
    <xf numFmtId="4" fontId="2" fillId="32" borderId="23" xfId="0" applyNumberFormat="1" applyFont="1" applyFill="1" applyBorder="1" applyAlignment="1" applyProtection="1">
      <alignment horizontal="center"/>
      <protection hidden="1"/>
    </xf>
    <xf numFmtId="4" fontId="16" fillId="2" borderId="23" xfId="0" applyNumberFormat="1" applyFont="1" applyFill="1" applyBorder="1" applyAlignment="1" applyProtection="1">
      <alignment horizontal="center"/>
      <protection hidden="1"/>
    </xf>
    <xf numFmtId="199" fontId="4" fillId="45" borderId="23" xfId="0" applyNumberFormat="1" applyFont="1" applyFill="1" applyBorder="1" applyAlignment="1" applyProtection="1">
      <alignment horizontal="center"/>
      <protection locked="0"/>
    </xf>
    <xf numFmtId="0" fontId="17" fillId="32" borderId="23" xfId="0" applyFont="1" applyFill="1" applyBorder="1" applyAlignment="1" applyProtection="1">
      <alignment horizontal="center" wrapText="1"/>
      <protection hidden="1"/>
    </xf>
    <xf numFmtId="2" fontId="27" fillId="32" borderId="23" xfId="0" applyNumberFormat="1" applyFont="1" applyFill="1" applyBorder="1" applyAlignment="1" applyProtection="1">
      <alignment horizontal="center"/>
      <protection hidden="1"/>
    </xf>
    <xf numFmtId="2" fontId="26" fillId="32" borderId="23" xfId="0" applyNumberFormat="1" applyFont="1" applyFill="1" applyBorder="1" applyAlignment="1" applyProtection="1">
      <alignment horizontal="center"/>
      <protection hidden="1"/>
    </xf>
    <xf numFmtId="4" fontId="16" fillId="32" borderId="23" xfId="0" applyNumberFormat="1" applyFont="1" applyFill="1" applyBorder="1" applyAlignment="1" applyProtection="1">
      <alignment horizontal="center"/>
      <protection hidden="1"/>
    </xf>
    <xf numFmtId="4" fontId="5" fillId="32" borderId="23" xfId="0" applyNumberFormat="1" applyFont="1" applyFill="1" applyBorder="1" applyAlignment="1" applyProtection="1">
      <alignment horizontal="center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9" fillId="45" borderId="28" xfId="0" applyNumberFormat="1" applyFont="1" applyFill="1" applyBorder="1" applyAlignment="1" applyProtection="1">
      <alignment horizontal="center"/>
      <protection locked="0"/>
    </xf>
    <xf numFmtId="0" fontId="1" fillId="46" borderId="23" xfId="0" applyNumberFormat="1" applyFont="1" applyFill="1" applyBorder="1" applyAlignment="1" applyProtection="1">
      <alignment horizontal="center"/>
      <protection hidden="1"/>
    </xf>
    <xf numFmtId="0" fontId="66" fillId="47" borderId="23" xfId="0" applyFont="1" applyFill="1" applyBorder="1" applyAlignment="1" applyProtection="1">
      <alignment horizontal="center"/>
      <protection locked="0"/>
    </xf>
    <xf numFmtId="1" fontId="66" fillId="47" borderId="23" xfId="0" applyNumberFormat="1" applyFont="1" applyFill="1" applyBorder="1" applyAlignment="1" applyProtection="1">
      <alignment horizontal="center"/>
      <protection locked="0"/>
    </xf>
    <xf numFmtId="4" fontId="1" fillId="44" borderId="23" xfId="0" applyNumberFormat="1" applyFont="1" applyFill="1" applyBorder="1" applyAlignment="1" applyProtection="1">
      <alignment horizontal="center"/>
      <protection hidden="1"/>
    </xf>
    <xf numFmtId="0" fontId="8" fillId="45" borderId="0" xfId="0" applyFont="1" applyFill="1" applyBorder="1" applyAlignment="1" applyProtection="1">
      <alignment horizontal="center"/>
      <protection hidden="1"/>
    </xf>
    <xf numFmtId="0" fontId="0" fillId="45" borderId="0" xfId="0" applyFill="1" applyBorder="1" applyAlignment="1" applyProtection="1">
      <alignment/>
      <protection hidden="1"/>
    </xf>
    <xf numFmtId="0" fontId="8" fillId="45" borderId="0" xfId="0" applyFont="1" applyFill="1" applyBorder="1" applyAlignment="1" applyProtection="1">
      <alignment/>
      <protection hidden="1"/>
    </xf>
    <xf numFmtId="0" fontId="8" fillId="48" borderId="0" xfId="0" applyFont="1" applyFill="1" applyBorder="1" applyAlignment="1" applyProtection="1">
      <alignment/>
      <protection hidden="1"/>
    </xf>
    <xf numFmtId="0" fontId="0" fillId="45" borderId="0" xfId="0" applyFont="1" applyFill="1" applyBorder="1" applyAlignment="1" applyProtection="1">
      <alignment/>
      <protection hidden="1"/>
    </xf>
    <xf numFmtId="0" fontId="0" fillId="45" borderId="0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49" borderId="13" xfId="0" applyFill="1" applyBorder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11" fontId="0" fillId="40" borderId="0" xfId="0" applyNumberFormat="1" applyFill="1" applyBorder="1" applyAlignment="1" applyProtection="1">
      <alignment/>
      <protection hidden="1"/>
    </xf>
    <xf numFmtId="211" fontId="0" fillId="43" borderId="13" xfId="0" applyNumberFormat="1" applyFill="1" applyBorder="1" applyAlignment="1" applyProtection="1">
      <alignment/>
      <protection hidden="1"/>
    </xf>
    <xf numFmtId="194" fontId="0" fillId="39" borderId="0" xfId="0" applyNumberFormat="1" applyFill="1" applyBorder="1" applyAlignment="1" applyProtection="1">
      <alignment/>
      <protection hidden="1"/>
    </xf>
    <xf numFmtId="0" fontId="0" fillId="50" borderId="13" xfId="0" applyFill="1" applyBorder="1" applyAlignment="1" applyProtection="1">
      <alignment/>
      <protection hidden="1"/>
    </xf>
    <xf numFmtId="1" fontId="0" fillId="51" borderId="13" xfId="0" applyNumberFormat="1" applyFill="1" applyBorder="1" applyAlignment="1" applyProtection="1">
      <alignment/>
      <protection hidden="1"/>
    </xf>
    <xf numFmtId="14" fontId="0" fillId="0" borderId="26" xfId="0" applyNumberFormat="1" applyBorder="1" applyAlignment="1" applyProtection="1">
      <alignment wrapText="1"/>
      <protection hidden="1"/>
    </xf>
    <xf numFmtId="1" fontId="0" fillId="0" borderId="26" xfId="0" applyNumberFormat="1" applyBorder="1" applyAlignment="1" applyProtection="1">
      <alignment wrapText="1"/>
      <protection hidden="1"/>
    </xf>
    <xf numFmtId="194" fontId="0" fillId="39" borderId="29" xfId="0" applyNumberFormat="1" applyFill="1" applyBorder="1" applyAlignment="1" applyProtection="1">
      <alignment wrapText="1"/>
      <protection hidden="1"/>
    </xf>
    <xf numFmtId="194" fontId="0" fillId="39" borderId="26" xfId="0" applyNumberForma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50" borderId="13" xfId="0" applyFont="1" applyFill="1" applyBorder="1" applyAlignment="1" applyProtection="1">
      <alignment wrapText="1"/>
      <protection hidden="1"/>
    </xf>
    <xf numFmtId="0" fontId="0" fillId="50" borderId="26" xfId="0" applyFont="1" applyFill="1" applyBorder="1" applyAlignment="1" applyProtection="1">
      <alignment wrapText="1"/>
      <protection hidden="1"/>
    </xf>
    <xf numFmtId="0" fontId="0" fillId="0" borderId="26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94" fontId="0" fillId="0" borderId="12" xfId="0" applyNumberFormat="1" applyBorder="1" applyAlignment="1" applyProtection="1">
      <alignment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52" borderId="0" xfId="0" applyFill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67" fillId="7" borderId="0" xfId="0" applyFont="1" applyFill="1" applyBorder="1" applyAlignment="1" applyProtection="1">
      <alignment/>
      <protection hidden="1"/>
    </xf>
    <xf numFmtId="0" fontId="14" fillId="2" borderId="30" xfId="0" applyFont="1" applyFill="1" applyBorder="1" applyAlignment="1" applyProtection="1">
      <alignment horizontal="center" vertical="center"/>
      <protection hidden="1"/>
    </xf>
    <xf numFmtId="0" fontId="23" fillId="2" borderId="20" xfId="0" applyFont="1" applyFill="1" applyBorder="1" applyAlignment="1" applyProtection="1">
      <alignment horizontal="center" vertical="center"/>
      <protection hidden="1"/>
    </xf>
    <xf numFmtId="0" fontId="23" fillId="2" borderId="31" xfId="0" applyFont="1" applyFill="1" applyBorder="1" applyAlignment="1" applyProtection="1">
      <alignment horizontal="center" vertical="center"/>
      <protection hidden="1"/>
    </xf>
    <xf numFmtId="0" fontId="14" fillId="54" borderId="30" xfId="0" applyFont="1" applyFill="1" applyBorder="1" applyAlignment="1" applyProtection="1">
      <alignment horizontal="center"/>
      <protection hidden="1"/>
    </xf>
    <xf numFmtId="0" fontId="14" fillId="54" borderId="0" xfId="0" applyFont="1" applyFill="1" applyBorder="1" applyAlignment="1" applyProtection="1">
      <alignment horizontal="center"/>
      <protection hidden="1"/>
    </xf>
    <xf numFmtId="0" fontId="14" fillId="54" borderId="20" xfId="0" applyFont="1" applyFill="1" applyBorder="1" applyAlignment="1" applyProtection="1">
      <alignment horizontal="center"/>
      <protection hidden="1"/>
    </xf>
    <xf numFmtId="0" fontId="14" fillId="54" borderId="31" xfId="0" applyFont="1" applyFill="1" applyBorder="1" applyAlignment="1" applyProtection="1">
      <alignment horizontal="center"/>
      <protection hidden="1"/>
    </xf>
    <xf numFmtId="0" fontId="14" fillId="54" borderId="24" xfId="0" applyFont="1" applyFill="1" applyBorder="1" applyAlignment="1" applyProtection="1">
      <alignment horizontal="center"/>
      <protection hidden="1"/>
    </xf>
    <xf numFmtId="0" fontId="14" fillId="54" borderId="2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146" customWidth="1"/>
    <col min="2" max="2" width="33.8515625" style="150" customWidth="1"/>
    <col min="3" max="3" width="7.57421875" style="146" customWidth="1"/>
    <col min="4" max="4" width="25.28125" style="146" customWidth="1"/>
    <col min="5" max="5" width="23.421875" style="147" customWidth="1"/>
    <col min="6" max="6" width="100.28125" style="146" customWidth="1"/>
    <col min="7" max="7" width="21.140625" style="146" customWidth="1"/>
    <col min="8" max="8" width="5.57421875" style="146" customWidth="1"/>
    <col min="9" max="9" width="15.8515625" style="146" customWidth="1"/>
    <col min="10" max="10" width="6.421875" style="146" customWidth="1"/>
    <col min="11" max="14" width="9.140625" style="146" customWidth="1"/>
    <col min="15" max="16" width="14.28125" style="146" customWidth="1"/>
    <col min="17" max="16384" width="9.140625" style="146" customWidth="1"/>
  </cols>
  <sheetData>
    <row r="1" ht="22.5" customHeight="1">
      <c r="A1" s="180" t="s">
        <v>75</v>
      </c>
    </row>
    <row r="2" spans="1:5" ht="30" customHeight="1">
      <c r="A2" s="181" t="s">
        <v>39</v>
      </c>
      <c r="B2" s="182"/>
      <c r="C2" s="182"/>
      <c r="D2" s="183"/>
      <c r="E2" s="145"/>
    </row>
    <row r="3" spans="1:5" ht="15" customHeight="1">
      <c r="A3" s="74"/>
      <c r="B3" s="15"/>
      <c r="C3" s="14"/>
      <c r="D3" s="75"/>
      <c r="E3" s="145"/>
    </row>
    <row r="4" spans="1:4" ht="21.75" customHeight="1">
      <c r="A4" s="76" t="s">
        <v>67</v>
      </c>
      <c r="B4" s="63"/>
      <c r="C4" s="73"/>
      <c r="D4" s="77"/>
    </row>
    <row r="5" spans="1:4" ht="19.5" customHeight="1">
      <c r="A5" s="78"/>
      <c r="B5" s="63"/>
      <c r="C5" s="14"/>
      <c r="D5" s="75"/>
    </row>
    <row r="6" spans="1:5" ht="19.5" customHeight="1">
      <c r="A6" s="79" t="s">
        <v>40</v>
      </c>
      <c r="B6" s="142" t="s">
        <v>20</v>
      </c>
      <c r="C6" s="13"/>
      <c r="D6" s="129" t="s">
        <v>64</v>
      </c>
      <c r="E6" s="148"/>
    </row>
    <row r="7" spans="1:4" ht="19.5" customHeight="1">
      <c r="A7" s="80" t="s">
        <v>41</v>
      </c>
      <c r="B7" s="128"/>
      <c r="C7" s="14" t="s">
        <v>22</v>
      </c>
      <c r="D7" s="130" t="e">
        <f>2!I12</f>
        <v>#N/A</v>
      </c>
    </row>
    <row r="8" spans="1:4" ht="19.5" customHeight="1">
      <c r="A8" s="78"/>
      <c r="B8" s="15"/>
      <c r="C8" s="15"/>
      <c r="D8" s="75"/>
    </row>
    <row r="9" spans="1:4" ht="19.5" customHeight="1">
      <c r="A9" s="80" t="s">
        <v>42</v>
      </c>
      <c r="B9" s="143" t="s">
        <v>20</v>
      </c>
      <c r="C9" s="71" t="s">
        <v>66</v>
      </c>
      <c r="D9" s="129" t="str">
        <f>IF(D10&lt;0,"  Reduction rate %","  Surcharge rate %")</f>
        <v>  Surcharge rate %</v>
      </c>
    </row>
    <row r="10" spans="1:4" ht="19.5" customHeight="1">
      <c r="A10" s="81"/>
      <c r="B10" s="68"/>
      <c r="C10" s="15"/>
      <c r="D10" s="130">
        <f>INDEX(CCO2_RATE,MATCH(B9,CCO2,0))*100</f>
        <v>0</v>
      </c>
    </row>
    <row r="11" spans="1:4" ht="19.5" customHeight="1">
      <c r="A11" s="80" t="s">
        <v>43</v>
      </c>
      <c r="B11" s="131" t="e">
        <f>ROUND(D7*B7,2)</f>
        <v>#N/A</v>
      </c>
      <c r="C11" s="14" t="s">
        <v>21</v>
      </c>
      <c r="D11" s="82"/>
    </row>
    <row r="12" spans="1:4" ht="19.5" customHeight="1">
      <c r="A12" s="80" t="e">
        <f>IF(B12&lt;0," CO2 Reduction:","CO2 Surcharge:")</f>
        <v>#N/A</v>
      </c>
      <c r="B12" s="131" t="e">
        <f>ROUND(B11*D10/100,2)</f>
        <v>#N/A</v>
      </c>
      <c r="C12" s="14" t="s">
        <v>21</v>
      </c>
      <c r="D12" s="82"/>
    </row>
    <row r="13" spans="1:4" ht="19.5" customHeight="1">
      <c r="A13" s="80" t="s">
        <v>44</v>
      </c>
      <c r="B13" s="131" t="e">
        <f>B11+B12</f>
        <v>#N/A</v>
      </c>
      <c r="C13" s="14" t="s">
        <v>21</v>
      </c>
      <c r="D13" s="82"/>
    </row>
    <row r="14" spans="1:4" ht="19.5" customHeight="1">
      <c r="A14" s="83" t="s">
        <v>45</v>
      </c>
      <c r="B14" s="131">
        <f>ROUND(0.02*B7,2)</f>
        <v>0</v>
      </c>
      <c r="C14" s="14" t="s">
        <v>21</v>
      </c>
      <c r="D14" s="82"/>
    </row>
    <row r="15" spans="1:4" ht="15">
      <c r="A15" s="84"/>
      <c r="B15" s="113"/>
      <c r="C15" s="85"/>
      <c r="D15" s="86"/>
    </row>
    <row r="16" spans="1:4" ht="31.5" customHeight="1">
      <c r="A16" s="122" t="s">
        <v>68</v>
      </c>
      <c r="B16" s="132" t="e">
        <f>B13+B14</f>
        <v>#N/A</v>
      </c>
      <c r="C16" s="123" t="s">
        <v>21</v>
      </c>
      <c r="D16" s="124"/>
    </row>
    <row r="17" spans="1:4" ht="12.75" customHeight="1">
      <c r="A17" s="87"/>
      <c r="B17" s="114"/>
      <c r="C17" s="17"/>
      <c r="D17" s="86"/>
    </row>
    <row r="18" spans="1:4" ht="21.75" customHeight="1">
      <c r="A18" s="76" t="s">
        <v>69</v>
      </c>
      <c r="B18" s="115"/>
      <c r="C18" s="72"/>
      <c r="D18" s="88"/>
    </row>
    <row r="19" spans="1:4" ht="17.25" customHeight="1">
      <c r="A19" s="81"/>
      <c r="B19" s="116"/>
      <c r="C19" s="18"/>
      <c r="D19" s="89"/>
    </row>
    <row r="20" spans="1:4" ht="15" customHeight="1">
      <c r="A20" s="81"/>
      <c r="B20" s="62" t="s">
        <v>65</v>
      </c>
      <c r="C20" s="16"/>
      <c r="D20" s="89"/>
    </row>
    <row r="21" spans="1:4" ht="18.75" customHeight="1">
      <c r="A21" s="79" t="s">
        <v>74</v>
      </c>
      <c r="B21" s="133"/>
      <c r="C21" s="108" t="s">
        <v>49</v>
      </c>
      <c r="D21" s="109"/>
    </row>
    <row r="22" spans="1:4" ht="18.75" customHeight="1">
      <c r="A22" s="79" t="s">
        <v>46</v>
      </c>
      <c r="B22" s="133"/>
      <c r="C22" s="108" t="s">
        <v>50</v>
      </c>
      <c r="D22" s="109"/>
    </row>
    <row r="23" spans="1:4" ht="31.5" customHeight="1">
      <c r="A23" s="90"/>
      <c r="B23" s="117">
        <f>IF(OR(B21=" ",B22=" ")," ",B22-B21)</f>
        <v>0</v>
      </c>
      <c r="C23" s="19"/>
      <c r="D23" s="134" t="s">
        <v>61</v>
      </c>
    </row>
    <row r="24" spans="1:4" ht="19.5" customHeight="1">
      <c r="A24" s="91" t="s">
        <v>47</v>
      </c>
      <c r="B24" s="131">
        <f>IF(B19&lt;&gt;"",B19,B23)</f>
        <v>0</v>
      </c>
      <c r="C24" s="20"/>
      <c r="D24" s="135">
        <f>INDEX(TY_DISC,MATCH(B6,TY,0))</f>
        <v>0</v>
      </c>
    </row>
    <row r="25" spans="1:4" ht="19.5" customHeight="1">
      <c r="A25" s="92"/>
      <c r="B25" s="117">
        <f>B24</f>
        <v>0</v>
      </c>
      <c r="C25" s="20"/>
      <c r="D25" s="89"/>
    </row>
    <row r="26" spans="1:4" ht="19.5" customHeight="1">
      <c r="A26" s="79"/>
      <c r="B26" s="118"/>
      <c r="C26" s="12"/>
      <c r="D26" s="89"/>
    </row>
    <row r="27" spans="1:4" ht="19.5" customHeight="1">
      <c r="A27" s="83" t="s">
        <v>70</v>
      </c>
      <c r="B27" s="131" t="e">
        <f>-IF(B13*D24/100&gt;0,B13*D24/100,0)</f>
        <v>#N/A</v>
      </c>
      <c r="C27" s="14" t="s">
        <v>21</v>
      </c>
      <c r="D27" s="89"/>
    </row>
    <row r="28" spans="1:4" ht="19.5" customHeight="1">
      <c r="A28" s="79"/>
      <c r="B28" s="139"/>
      <c r="C28" s="110"/>
      <c r="D28" s="89"/>
    </row>
    <row r="29" spans="1:5" ht="24.75" customHeight="1">
      <c r="A29" s="93" t="s">
        <v>51</v>
      </c>
      <c r="B29" s="142" t="s">
        <v>20</v>
      </c>
      <c r="C29" s="15"/>
      <c r="D29" s="134" t="s">
        <v>53</v>
      </c>
      <c r="E29" s="149"/>
    </row>
    <row r="30" spans="1:5" ht="19.5" customHeight="1">
      <c r="A30" s="94" t="s">
        <v>71</v>
      </c>
      <c r="B30" s="140"/>
      <c r="C30" s="14" t="s">
        <v>52</v>
      </c>
      <c r="D30" s="135">
        <f>IF(B30&lt;=B31,0,IF(B29="Petrol",Petrol!K2,Diesel!K2))</f>
        <v>0</v>
      </c>
      <c r="E30" s="149"/>
    </row>
    <row r="31" spans="1:5" ht="19.5" customHeight="1">
      <c r="A31" s="95" t="s">
        <v>72</v>
      </c>
      <c r="B31" s="141" t="str">
        <f>IF(B29="### CHOICES ###"," ",IF(B29="Petrol",Petrol!F3,Diesel!F3))</f>
        <v> </v>
      </c>
      <c r="C31" s="14" t="s">
        <v>52</v>
      </c>
      <c r="D31" s="134" t="s">
        <v>54</v>
      </c>
      <c r="E31" s="149"/>
    </row>
    <row r="32" spans="1:5" ht="19.5" customHeight="1">
      <c r="A32" s="96"/>
      <c r="B32" s="119"/>
      <c r="C32" s="97"/>
      <c r="D32" s="136">
        <f>IF(B30&lt;=B31,0,IF(B29="Petrol",-Petrol!L2,-Diesel!L2))</f>
        <v>0</v>
      </c>
      <c r="E32" s="149"/>
    </row>
    <row r="33" spans="1:5" ht="19.5" customHeight="1">
      <c r="A33" s="84"/>
      <c r="B33" s="120"/>
      <c r="C33" s="61"/>
      <c r="D33" s="134" t="e">
        <f>IF(B29="Petrol",IF(Petrol!L2&lt;=Petrol!M2," ","MAXIMUM REDUCTION"),IF(Diesel!L2&lt;=Diesel!M2," ","MAXIMUM REDUCTION"))</f>
        <v>#N/A</v>
      </c>
      <c r="E33" s="149"/>
    </row>
    <row r="34" spans="1:5" ht="24.75" customHeight="1">
      <c r="A34" s="98" t="s">
        <v>73</v>
      </c>
      <c r="B34" s="131" t="e">
        <f>-IF(AND(B29="Petrol",B30&lt;&gt;0,B30&gt;B31,B13*95/100+B27+D32&gt;0),Petrol!N2,IF(AND(B29="Petrol",B30&lt;&gt;0,B30&gt;B31,B13*95/100+B27+D32&lt;0),B13*95/100+B27,IF(AND(B29="Diesel",B30&lt;&gt;0,B30&gt;B31,B13*95/100+B27+D32&gt;0),Diesel!N2,IF(AND(B29="Diesel",B30&lt;&gt;0,B30&gt;B31,B13*95/100+B27+D32&lt;0),B13*95/100+B27,0))))</f>
        <v>#N/A</v>
      </c>
      <c r="C34" s="14" t="s">
        <v>21</v>
      </c>
      <c r="D34" s="135" t="e">
        <f>IF(B29="Petrol",IF(Petrol!L2&lt;=Petrol!M2," ",-Petrol!M2),IF(Diesel!L2&lt;=Diesel!M2," ",-Diesel!M2))</f>
        <v>#N/A</v>
      </c>
      <c r="E34" s="149"/>
    </row>
    <row r="35" spans="1:5" ht="21" customHeight="1">
      <c r="A35" s="99"/>
      <c r="B35" s="85"/>
      <c r="C35" s="15"/>
      <c r="D35" s="100"/>
      <c r="E35" s="149"/>
    </row>
    <row r="36" spans="1:5" ht="30" customHeight="1">
      <c r="A36" s="106" t="s">
        <v>55</v>
      </c>
      <c r="B36" s="137" t="e">
        <f>B16+B27+B34</f>
        <v>#N/A</v>
      </c>
      <c r="C36" s="111" t="s">
        <v>21</v>
      </c>
      <c r="D36" s="107"/>
      <c r="E36" s="149"/>
    </row>
    <row r="37" spans="1:4" ht="15" customHeight="1">
      <c r="A37" s="184" t="s">
        <v>56</v>
      </c>
      <c r="B37" s="185"/>
      <c r="C37" s="186"/>
      <c r="D37" s="187"/>
    </row>
    <row r="38" spans="1:4" ht="15" customHeight="1">
      <c r="A38" s="188"/>
      <c r="B38" s="185"/>
      <c r="C38" s="185"/>
      <c r="D38" s="189"/>
    </row>
    <row r="39" spans="1:5" ht="19.5" customHeight="1">
      <c r="A39" s="101"/>
      <c r="B39" s="112"/>
      <c r="C39" s="67"/>
      <c r="D39" s="102"/>
      <c r="E39" s="146"/>
    </row>
    <row r="40" spans="1:4" ht="19.5" customHeight="1">
      <c r="A40" s="80" t="s">
        <v>57</v>
      </c>
      <c r="B40" s="131" t="e">
        <f>B11</f>
        <v>#N/A</v>
      </c>
      <c r="C40" s="14" t="s">
        <v>21</v>
      </c>
      <c r="D40" s="103"/>
    </row>
    <row r="41" spans="1:4" ht="19.5" customHeight="1">
      <c r="A41" s="80" t="e">
        <f>IF(B41&lt;0," CO2 Reduction:","CO2 Surcharge:")</f>
        <v>#N/A</v>
      </c>
      <c r="B41" s="131" t="e">
        <f>B12</f>
        <v>#N/A</v>
      </c>
      <c r="C41" s="14" t="s">
        <v>21</v>
      </c>
      <c r="D41" s="103"/>
    </row>
    <row r="42" spans="1:4" ht="19.5" customHeight="1">
      <c r="A42" s="81"/>
      <c r="B42" s="68"/>
      <c r="C42" s="15"/>
      <c r="D42" s="103"/>
    </row>
    <row r="43" spans="1:4" ht="19.5" customHeight="1">
      <c r="A43" s="83" t="s">
        <v>48</v>
      </c>
      <c r="B43" s="138" t="e">
        <f>B27</f>
        <v>#N/A</v>
      </c>
      <c r="C43" s="14" t="s">
        <v>21</v>
      </c>
      <c r="D43" s="89"/>
    </row>
    <row r="44" spans="1:4" ht="19.5" customHeight="1">
      <c r="A44" s="98" t="s">
        <v>58</v>
      </c>
      <c r="B44" s="138" t="e">
        <f>B34</f>
        <v>#N/A</v>
      </c>
      <c r="C44" s="14" t="s">
        <v>21</v>
      </c>
      <c r="D44" s="103"/>
    </row>
    <row r="45" spans="1:4" ht="19.5" customHeight="1">
      <c r="A45" s="80" t="s">
        <v>44</v>
      </c>
      <c r="B45" s="144" t="e">
        <f>B40+B41+B43+B44</f>
        <v>#N/A</v>
      </c>
      <c r="C45" s="14" t="s">
        <v>21</v>
      </c>
      <c r="D45" s="75"/>
    </row>
    <row r="46" spans="1:4" ht="19.5" customHeight="1">
      <c r="A46" s="83" t="s">
        <v>59</v>
      </c>
      <c r="B46" s="138">
        <f>B14</f>
        <v>0</v>
      </c>
      <c r="C46" s="14" t="s">
        <v>21</v>
      </c>
      <c r="D46" s="89"/>
    </row>
    <row r="47" spans="1:5" ht="19.5" customHeight="1">
      <c r="A47" s="104"/>
      <c r="B47" s="121"/>
      <c r="C47" s="69"/>
      <c r="D47" s="105"/>
      <c r="E47" s="148"/>
    </row>
    <row r="48" spans="1:4" ht="30" customHeight="1">
      <c r="A48" s="125" t="s">
        <v>60</v>
      </c>
      <c r="B48" s="132" t="e">
        <f>B45+B46</f>
        <v>#N/A</v>
      </c>
      <c r="C48" s="126" t="s">
        <v>21</v>
      </c>
      <c r="D48" s="127"/>
    </row>
  </sheetData>
  <sheetProtection password="CA49" sheet="1" formatCells="0" formatColumns="0" formatRows="0" insertColumns="0" insertRows="0" insertHyperlinks="0" deleteColumns="0" deleteRows="0" sort="0" autoFilter="0" pivotTables="0"/>
  <mergeCells count="2">
    <mergeCell ref="A2:D2"/>
    <mergeCell ref="A37:D38"/>
  </mergeCells>
  <dataValidations count="5">
    <dataValidation errorStyle="warning" type="whole" operator="equal" allowBlank="1" showInputMessage="1" showErrorMessage="1" error="If you wish to proceed with your declaration press &quot;Yes&quot; otherwise press&quot;NO&quot; delet it and use the &quot;Age calculator&quot;" sqref="B19">
      <formula1>B23</formula1>
    </dataValidation>
    <dataValidation type="list" allowBlank="1" showInputMessage="1" showErrorMessage="1" sqref="B9">
      <formula1>CCO2</formula1>
    </dataValidation>
    <dataValidation type="list" allowBlank="1" showInputMessage="1" showErrorMessage="1" sqref="B6">
      <formula1>TY</formula1>
    </dataValidation>
    <dataValidation type="list" allowBlank="1" showInputMessage="1" showErrorMessage="1" sqref="B29">
      <formula1>FUELS</formula1>
    </dataValidation>
    <dataValidation allowBlank="1" showInputMessage="1" showErrorMessage="1" promptTitle="CAUTION!" prompt="If the distance covered (km) is less than the total km on common use then NO additional reduction is granted" sqref="B30"/>
  </dataValidations>
  <printOptions/>
  <pageMargins left="0.7480314960629921" right="0.7480314960629921" top="0.984251968503937" bottom="0.984251968503937" header="0.5118110236220472" footer="0.7086614173228347"/>
  <pageSetup fitToHeight="1" fitToWidth="1" horizontalDpi="600" verticalDpi="600" orientation="portrait" paperSize="9" scale="73" r:id="rId3"/>
  <ignoredErrors>
    <ignoredError sqref="B48 D7 B11:B13 B16 B27 B34 B36 B40:B41 B43:B45 D33:D34 A4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73"/>
  <sheetViews>
    <sheetView zoomScalePageLayoutView="0" workbookViewId="0" topLeftCell="A1">
      <selection activeCell="L14" sqref="A1:V63"/>
    </sheetView>
  </sheetViews>
  <sheetFormatPr defaultColWidth="9.140625" defaultRowHeight="12.75"/>
  <cols>
    <col min="1" max="1" width="5.00390625" style="0" bestFit="1" customWidth="1"/>
    <col min="2" max="2" width="4.8515625" style="0" customWidth="1"/>
    <col min="3" max="3" width="10.140625" style="1" customWidth="1"/>
    <col min="5" max="5" width="5.28125" style="0" customWidth="1"/>
    <col min="6" max="6" width="6.8515625" style="0" customWidth="1"/>
    <col min="8" max="8" width="5.8515625" style="0" customWidth="1"/>
    <col min="9" max="9" width="7.421875" style="0" customWidth="1"/>
    <col min="11" max="11" width="3.8515625" style="0" customWidth="1"/>
    <col min="12" max="12" width="7.421875" style="0" customWidth="1"/>
    <col min="14" max="14" width="5.140625" style="0" customWidth="1"/>
    <col min="15" max="15" width="7.140625" style="0" customWidth="1"/>
    <col min="16" max="16" width="8.421875" style="0" customWidth="1"/>
    <col min="17" max="17" width="5.28125" style="0" customWidth="1"/>
    <col min="18" max="18" width="5.57421875" style="0" customWidth="1"/>
    <col min="20" max="20" width="5.28125" style="0" customWidth="1"/>
    <col min="21" max="21" width="6.7109375" style="0" customWidth="1"/>
    <col min="22" max="22" width="9.421875" style="0" customWidth="1"/>
  </cols>
  <sheetData>
    <row r="1" spans="1:22" ht="40.5" customHeight="1">
      <c r="A1" s="21"/>
      <c r="B1" s="9"/>
      <c r="C1" s="22"/>
      <c r="D1" s="9">
        <v>365</v>
      </c>
      <c r="E1" s="23"/>
      <c r="F1" s="9"/>
      <c r="G1" s="24" t="s">
        <v>0</v>
      </c>
      <c r="H1" s="23"/>
      <c r="I1" s="23"/>
      <c r="J1" s="25" t="s">
        <v>1</v>
      </c>
      <c r="K1" s="9"/>
      <c r="L1" s="23"/>
      <c r="M1" s="26" t="s">
        <v>2</v>
      </c>
      <c r="N1" s="27"/>
      <c r="O1" s="27"/>
      <c r="P1" s="28" t="s">
        <v>3</v>
      </c>
      <c r="Q1" s="23"/>
      <c r="R1" s="9"/>
      <c r="S1" s="29" t="s">
        <v>4</v>
      </c>
      <c r="T1" s="23"/>
      <c r="U1" s="9"/>
      <c r="V1" s="30" t="s">
        <v>5</v>
      </c>
    </row>
    <row r="2" spans="1:22" ht="13.5" thickBot="1">
      <c r="A2" s="21"/>
      <c r="B2" s="9"/>
      <c r="C2" s="22"/>
      <c r="D2" s="9">
        <v>182.5</v>
      </c>
      <c r="E2" s="9"/>
      <c r="F2" s="9"/>
      <c r="G2" s="31" t="s">
        <v>6</v>
      </c>
      <c r="H2" s="9"/>
      <c r="I2" s="9"/>
      <c r="J2" s="32" t="s">
        <v>6</v>
      </c>
      <c r="K2" s="9"/>
      <c r="L2" s="9"/>
      <c r="M2" s="33" t="s">
        <v>6</v>
      </c>
      <c r="N2" s="34"/>
      <c r="O2" s="34"/>
      <c r="P2" s="35" t="s">
        <v>6</v>
      </c>
      <c r="Q2" s="9"/>
      <c r="R2" s="9"/>
      <c r="S2" s="36" t="s">
        <v>6</v>
      </c>
      <c r="T2" s="9"/>
      <c r="U2" s="9"/>
      <c r="V2" s="37" t="s">
        <v>6</v>
      </c>
    </row>
    <row r="3" spans="1:22" ht="13.5" thickBot="1">
      <c r="A3" s="21"/>
      <c r="B3" s="9"/>
      <c r="C3" s="38">
        <f>'PASS CARS'!B24</f>
        <v>0</v>
      </c>
      <c r="D3" s="9"/>
      <c r="E3" s="9"/>
      <c r="F3" s="9"/>
      <c r="G3" s="39">
        <f>SUM(G4:G63)</f>
        <v>0</v>
      </c>
      <c r="H3" s="9"/>
      <c r="I3" s="9"/>
      <c r="J3" s="39">
        <f>SUM(J4:J63)</f>
        <v>0</v>
      </c>
      <c r="K3" s="9"/>
      <c r="L3" s="9"/>
      <c r="M3" s="39">
        <f>SUM(M4:M63)</f>
        <v>0</v>
      </c>
      <c r="N3" s="34"/>
      <c r="O3" s="34"/>
      <c r="P3" s="39">
        <f>SUM(P4:P63)</f>
        <v>0</v>
      </c>
      <c r="Q3" s="9"/>
      <c r="R3" s="9"/>
      <c r="S3" s="39">
        <f>SUM(S4:S63)</f>
        <v>0</v>
      </c>
      <c r="T3" s="9"/>
      <c r="U3" s="9"/>
      <c r="V3" s="39">
        <f>SUM(V4:V63)</f>
        <v>0</v>
      </c>
    </row>
    <row r="4" spans="1:22" ht="13.5" thickBot="1">
      <c r="A4" s="40">
        <v>0.5</v>
      </c>
      <c r="B4" s="9">
        <v>6</v>
      </c>
      <c r="C4" s="41">
        <f>IF(AND($C$3&gt;D3,$C$3&lt;=D4),$C$3,0)</f>
        <v>0</v>
      </c>
      <c r="D4" s="42">
        <f aca="true" t="shared" si="0" ref="D4:D61">B4/12*$D$1</f>
        <v>182.5</v>
      </c>
      <c r="E4" s="9">
        <f>F4</f>
        <v>12</v>
      </c>
      <c r="F4" s="9">
        <v>12</v>
      </c>
      <c r="G4" s="43">
        <f>IF($C4&lt;&gt;0,$C4/$D4*E4,0)</f>
        <v>0</v>
      </c>
      <c r="H4" s="9">
        <f>I4</f>
        <v>17</v>
      </c>
      <c r="I4" s="9">
        <v>17</v>
      </c>
      <c r="J4" s="43">
        <f>IF($C4&lt;&gt;0,$C4/$D4*H4,0)</f>
        <v>0</v>
      </c>
      <c r="K4" s="9">
        <f>L4</f>
        <v>20</v>
      </c>
      <c r="L4" s="9">
        <v>20</v>
      </c>
      <c r="M4" s="43">
        <f>IF($C4&lt;&gt;0,$C4/$D4*K4,0)</f>
        <v>0</v>
      </c>
      <c r="N4" s="9">
        <f>O4</f>
        <v>17</v>
      </c>
      <c r="O4" s="9">
        <v>17</v>
      </c>
      <c r="P4" s="43">
        <f>IF($C4&lt;&gt;0,$C4/$D4*N4,0)</f>
        <v>0</v>
      </c>
      <c r="Q4" s="9">
        <f>R4</f>
        <v>14</v>
      </c>
      <c r="R4" s="9">
        <v>14</v>
      </c>
      <c r="S4" s="43">
        <f>IF($C4&lt;&gt;0,$C4/$D4*Q4,0)</f>
        <v>0</v>
      </c>
      <c r="T4" s="9">
        <f>U4</f>
        <v>8</v>
      </c>
      <c r="U4" s="9">
        <v>8</v>
      </c>
      <c r="V4" s="43">
        <f>IF($C4&lt;&gt;0,$C4/$D4*T4,0)</f>
        <v>0</v>
      </c>
    </row>
    <row r="5" spans="1:22" ht="13.5" thickBot="1">
      <c r="A5" s="40">
        <v>1</v>
      </c>
      <c r="B5" s="9">
        <v>12</v>
      </c>
      <c r="C5" s="41">
        <f aca="true" t="shared" si="1" ref="C5:C61">IF(AND($C$3&gt;D4,$C$3&lt;=D5),$C$3,0)</f>
        <v>0</v>
      </c>
      <c r="D5" s="42">
        <f t="shared" si="0"/>
        <v>365</v>
      </c>
      <c r="E5" s="9">
        <f>F5-F4</f>
        <v>4</v>
      </c>
      <c r="F5" s="9">
        <v>16</v>
      </c>
      <c r="G5" s="43">
        <f>IF($C5&lt;&gt;0,($C5-$D4)*E5/$D$2+F4,0)</f>
        <v>0</v>
      </c>
      <c r="H5" s="9">
        <f aca="true" t="shared" si="2" ref="H5:H31">I5-I4</f>
        <v>3</v>
      </c>
      <c r="I5" s="9">
        <v>20</v>
      </c>
      <c r="J5" s="43">
        <f>IF($C5&lt;&gt;0,($C5-$D4)*H5/$D$2+I4,0)</f>
        <v>0</v>
      </c>
      <c r="K5" s="9">
        <f aca="true" t="shared" si="3" ref="K5:K30">L5-L4</f>
        <v>3</v>
      </c>
      <c r="L5" s="9">
        <v>23</v>
      </c>
      <c r="M5" s="43">
        <f>IF($C5&lt;&gt;0,($C5-$D4)*K5/$D$2+L4,0)</f>
        <v>0</v>
      </c>
      <c r="N5" s="9">
        <f>O5-O4</f>
        <v>3</v>
      </c>
      <c r="O5" s="9">
        <v>20</v>
      </c>
      <c r="P5" s="43">
        <f>IF($C5&lt;&gt;0,($C5-$D4)*N5/$D$2+O4,0)</f>
        <v>0</v>
      </c>
      <c r="Q5" s="9">
        <f>R5-R4</f>
        <v>3</v>
      </c>
      <c r="R5" s="9">
        <v>17</v>
      </c>
      <c r="S5" s="43">
        <f>IF($C5&lt;&gt;0,($C5-$D4)*Q5/$D$2+R4,0)</f>
        <v>0</v>
      </c>
      <c r="T5" s="9">
        <f>U5-U4</f>
        <v>4</v>
      </c>
      <c r="U5" s="9">
        <v>12</v>
      </c>
      <c r="V5" s="43">
        <f>IF($C5&lt;&gt;0,($C5-$D4)*T5/$D$2+U4,0)</f>
        <v>0</v>
      </c>
    </row>
    <row r="6" spans="1:22" ht="13.5" thickBot="1">
      <c r="A6" s="40">
        <v>1.5</v>
      </c>
      <c r="B6" s="9">
        <v>18</v>
      </c>
      <c r="C6" s="41">
        <f t="shared" si="1"/>
        <v>0</v>
      </c>
      <c r="D6" s="42">
        <f t="shared" si="0"/>
        <v>547.5</v>
      </c>
      <c r="E6" s="9">
        <f aca="true" t="shared" si="4" ref="E6:E34">F6-F5</f>
        <v>7</v>
      </c>
      <c r="F6" s="9">
        <v>23</v>
      </c>
      <c r="G6" s="43">
        <f aca="true" t="shared" si="5" ref="G6:G34">IF($C6&lt;&gt;0,($C6-$D5)*E6/$D$2+F5,0)</f>
        <v>0</v>
      </c>
      <c r="H6" s="9">
        <f t="shared" si="2"/>
        <v>8</v>
      </c>
      <c r="I6" s="9">
        <v>28</v>
      </c>
      <c r="J6" s="43">
        <f aca="true" t="shared" si="6" ref="J6:J31">IF($C6&lt;&gt;0,($C6-$D5)*H6/$D$2+I5,0)</f>
        <v>0</v>
      </c>
      <c r="K6" s="9">
        <f t="shared" si="3"/>
        <v>7</v>
      </c>
      <c r="L6" s="9">
        <v>30</v>
      </c>
      <c r="M6" s="43">
        <f aca="true" t="shared" si="7" ref="M6:M30">IF($C6&lt;&gt;0,($C6-$D5)*K6/$D$2+L5,0)</f>
        <v>0</v>
      </c>
      <c r="N6" s="9">
        <f aca="true" t="shared" si="8" ref="N6:N30">O6-O5</f>
        <v>8</v>
      </c>
      <c r="O6" s="9">
        <v>28</v>
      </c>
      <c r="P6" s="43">
        <f aca="true" t="shared" si="9" ref="P6:P30">IF($C6&lt;&gt;0,($C6-$D5)*N6/$D$2+O5,0)</f>
        <v>0</v>
      </c>
      <c r="Q6" s="9">
        <f aca="true" t="shared" si="10" ref="Q6:Q32">R6-R5</f>
        <v>8</v>
      </c>
      <c r="R6" s="9">
        <v>25</v>
      </c>
      <c r="S6" s="43">
        <f aca="true" t="shared" si="11" ref="S6:S32">IF($C6&lt;&gt;0,($C6-$D5)*Q6/$D$2+R5,0)</f>
        <v>0</v>
      </c>
      <c r="T6" s="9">
        <f aca="true" t="shared" si="12" ref="T6:T35">U6-U5</f>
        <v>7</v>
      </c>
      <c r="U6" s="9">
        <v>19</v>
      </c>
      <c r="V6" s="43">
        <f aca="true" t="shared" si="13" ref="V6:V35">IF($C6&lt;&gt;0,($C6-$D5)*T6/$D$2+U5,0)</f>
        <v>0</v>
      </c>
    </row>
    <row r="7" spans="1:22" ht="13.5" thickBot="1">
      <c r="A7" s="40">
        <v>2</v>
      </c>
      <c r="B7" s="9">
        <v>24</v>
      </c>
      <c r="C7" s="41">
        <f t="shared" si="1"/>
        <v>0</v>
      </c>
      <c r="D7" s="42">
        <f t="shared" si="0"/>
        <v>730</v>
      </c>
      <c r="E7" s="9">
        <f t="shared" si="4"/>
        <v>8</v>
      </c>
      <c r="F7" s="9">
        <v>31</v>
      </c>
      <c r="G7" s="43">
        <f t="shared" si="5"/>
        <v>0</v>
      </c>
      <c r="H7" s="9">
        <f t="shared" si="2"/>
        <v>7</v>
      </c>
      <c r="I7" s="9">
        <v>35</v>
      </c>
      <c r="J7" s="43">
        <f t="shared" si="6"/>
        <v>0</v>
      </c>
      <c r="K7" s="9">
        <f t="shared" si="3"/>
        <v>8</v>
      </c>
      <c r="L7" s="9">
        <v>38</v>
      </c>
      <c r="M7" s="43">
        <f t="shared" si="7"/>
        <v>0</v>
      </c>
      <c r="N7" s="9">
        <f t="shared" si="8"/>
        <v>7</v>
      </c>
      <c r="O7" s="9">
        <v>35</v>
      </c>
      <c r="P7" s="43">
        <f t="shared" si="9"/>
        <v>0</v>
      </c>
      <c r="Q7" s="9">
        <f t="shared" si="10"/>
        <v>7</v>
      </c>
      <c r="R7" s="9">
        <v>32</v>
      </c>
      <c r="S7" s="43">
        <f t="shared" si="11"/>
        <v>0</v>
      </c>
      <c r="T7" s="9">
        <f t="shared" si="12"/>
        <v>8</v>
      </c>
      <c r="U7" s="9">
        <v>27</v>
      </c>
      <c r="V7" s="43">
        <f t="shared" si="13"/>
        <v>0</v>
      </c>
    </row>
    <row r="8" spans="1:22" ht="13.5" thickBot="1">
      <c r="A8" s="40">
        <v>2.5</v>
      </c>
      <c r="B8" s="9">
        <v>30</v>
      </c>
      <c r="C8" s="41">
        <f t="shared" si="1"/>
        <v>0</v>
      </c>
      <c r="D8" s="42">
        <f t="shared" si="0"/>
        <v>912.5</v>
      </c>
      <c r="E8" s="9">
        <f t="shared" si="4"/>
        <v>2</v>
      </c>
      <c r="F8" s="9">
        <v>33</v>
      </c>
      <c r="G8" s="43">
        <f t="shared" si="5"/>
        <v>0</v>
      </c>
      <c r="H8" s="9">
        <f t="shared" si="2"/>
        <v>2</v>
      </c>
      <c r="I8" s="9">
        <v>37</v>
      </c>
      <c r="J8" s="43">
        <f t="shared" si="6"/>
        <v>0</v>
      </c>
      <c r="K8" s="9">
        <f t="shared" si="3"/>
        <v>2</v>
      </c>
      <c r="L8" s="9">
        <v>40</v>
      </c>
      <c r="M8" s="43">
        <f t="shared" si="7"/>
        <v>0</v>
      </c>
      <c r="N8" s="9">
        <f t="shared" si="8"/>
        <v>2</v>
      </c>
      <c r="O8" s="9">
        <v>37</v>
      </c>
      <c r="P8" s="43">
        <f t="shared" si="9"/>
        <v>0</v>
      </c>
      <c r="Q8" s="9">
        <f t="shared" si="10"/>
        <v>2</v>
      </c>
      <c r="R8" s="9">
        <v>34</v>
      </c>
      <c r="S8" s="43">
        <f t="shared" si="11"/>
        <v>0</v>
      </c>
      <c r="T8" s="9">
        <f t="shared" si="12"/>
        <v>2</v>
      </c>
      <c r="U8" s="9">
        <v>29</v>
      </c>
      <c r="V8" s="43">
        <f t="shared" si="13"/>
        <v>0</v>
      </c>
    </row>
    <row r="9" spans="1:22" ht="13.5" thickBot="1">
      <c r="A9" s="40">
        <v>3</v>
      </c>
      <c r="B9" s="9">
        <v>36</v>
      </c>
      <c r="C9" s="41">
        <f t="shared" si="1"/>
        <v>0</v>
      </c>
      <c r="D9" s="42">
        <f t="shared" si="0"/>
        <v>1095</v>
      </c>
      <c r="E9" s="9">
        <f t="shared" si="4"/>
        <v>1</v>
      </c>
      <c r="F9" s="9">
        <v>34</v>
      </c>
      <c r="G9" s="43">
        <f t="shared" si="5"/>
        <v>0</v>
      </c>
      <c r="H9" s="9">
        <f t="shared" si="2"/>
        <v>1</v>
      </c>
      <c r="I9" s="9">
        <v>38</v>
      </c>
      <c r="J9" s="43">
        <f t="shared" si="6"/>
        <v>0</v>
      </c>
      <c r="K9" s="9">
        <f t="shared" si="3"/>
        <v>1</v>
      </c>
      <c r="L9" s="9">
        <v>41</v>
      </c>
      <c r="M9" s="43">
        <f t="shared" si="7"/>
        <v>0</v>
      </c>
      <c r="N9" s="9">
        <f t="shared" si="8"/>
        <v>1</v>
      </c>
      <c r="O9" s="9">
        <v>38</v>
      </c>
      <c r="P9" s="43">
        <f t="shared" si="9"/>
        <v>0</v>
      </c>
      <c r="Q9" s="9">
        <f t="shared" si="10"/>
        <v>1</v>
      </c>
      <c r="R9" s="9">
        <v>35</v>
      </c>
      <c r="S9" s="43">
        <f t="shared" si="11"/>
        <v>0</v>
      </c>
      <c r="T9" s="9">
        <f t="shared" si="12"/>
        <v>1</v>
      </c>
      <c r="U9" s="9">
        <v>30</v>
      </c>
      <c r="V9" s="43">
        <f t="shared" si="13"/>
        <v>0</v>
      </c>
    </row>
    <row r="10" spans="1:22" ht="13.5" thickBot="1">
      <c r="A10" s="40">
        <v>3.5</v>
      </c>
      <c r="B10" s="9">
        <v>42</v>
      </c>
      <c r="C10" s="41">
        <f t="shared" si="1"/>
        <v>0</v>
      </c>
      <c r="D10" s="42">
        <f t="shared" si="0"/>
        <v>1277.5</v>
      </c>
      <c r="E10" s="9">
        <f t="shared" si="4"/>
        <v>5</v>
      </c>
      <c r="F10" s="9">
        <v>39</v>
      </c>
      <c r="G10" s="43">
        <f t="shared" si="5"/>
        <v>0</v>
      </c>
      <c r="H10" s="9">
        <f t="shared" si="2"/>
        <v>6</v>
      </c>
      <c r="I10" s="9">
        <v>44</v>
      </c>
      <c r="J10" s="43">
        <f t="shared" si="6"/>
        <v>0</v>
      </c>
      <c r="K10" s="9">
        <f t="shared" si="3"/>
        <v>6</v>
      </c>
      <c r="L10" s="9">
        <v>47</v>
      </c>
      <c r="M10" s="43">
        <f t="shared" si="7"/>
        <v>0</v>
      </c>
      <c r="N10" s="9">
        <f t="shared" si="8"/>
        <v>6</v>
      </c>
      <c r="O10" s="9">
        <v>44</v>
      </c>
      <c r="P10" s="43">
        <f t="shared" si="9"/>
        <v>0</v>
      </c>
      <c r="Q10" s="9">
        <f t="shared" si="10"/>
        <v>6</v>
      </c>
      <c r="R10" s="9">
        <v>41</v>
      </c>
      <c r="S10" s="43">
        <f t="shared" si="11"/>
        <v>0</v>
      </c>
      <c r="T10" s="9">
        <f t="shared" si="12"/>
        <v>5</v>
      </c>
      <c r="U10" s="9">
        <v>35</v>
      </c>
      <c r="V10" s="43">
        <f t="shared" si="13"/>
        <v>0</v>
      </c>
    </row>
    <row r="11" spans="1:22" ht="13.5" thickBot="1">
      <c r="A11" s="40">
        <v>4</v>
      </c>
      <c r="B11" s="9">
        <v>48</v>
      </c>
      <c r="C11" s="41">
        <f t="shared" si="1"/>
        <v>0</v>
      </c>
      <c r="D11" s="42">
        <f t="shared" si="0"/>
        <v>1460</v>
      </c>
      <c r="E11" s="9">
        <f t="shared" si="4"/>
        <v>6</v>
      </c>
      <c r="F11" s="9">
        <v>45</v>
      </c>
      <c r="G11" s="43">
        <f t="shared" si="5"/>
        <v>0</v>
      </c>
      <c r="H11" s="9">
        <f t="shared" si="2"/>
        <v>5</v>
      </c>
      <c r="I11" s="9">
        <v>49</v>
      </c>
      <c r="J11" s="43">
        <f t="shared" si="6"/>
        <v>0</v>
      </c>
      <c r="K11" s="9">
        <f t="shared" si="3"/>
        <v>5</v>
      </c>
      <c r="L11" s="9">
        <v>52</v>
      </c>
      <c r="M11" s="43">
        <f t="shared" si="7"/>
        <v>0</v>
      </c>
      <c r="N11" s="9">
        <f t="shared" si="8"/>
        <v>5</v>
      </c>
      <c r="O11" s="9">
        <v>49</v>
      </c>
      <c r="P11" s="43">
        <f t="shared" si="9"/>
        <v>0</v>
      </c>
      <c r="Q11" s="9">
        <f t="shared" si="10"/>
        <v>5</v>
      </c>
      <c r="R11" s="9">
        <v>46</v>
      </c>
      <c r="S11" s="43">
        <f t="shared" si="11"/>
        <v>0</v>
      </c>
      <c r="T11" s="9">
        <f t="shared" si="12"/>
        <v>6</v>
      </c>
      <c r="U11" s="9">
        <v>41</v>
      </c>
      <c r="V11" s="43">
        <f t="shared" si="13"/>
        <v>0</v>
      </c>
    </row>
    <row r="12" spans="1:22" ht="13.5" thickBot="1">
      <c r="A12" s="40">
        <v>4.5</v>
      </c>
      <c r="B12" s="9">
        <v>54</v>
      </c>
      <c r="C12" s="41">
        <f t="shared" si="1"/>
        <v>0</v>
      </c>
      <c r="D12" s="42">
        <f t="shared" si="0"/>
        <v>1642.5</v>
      </c>
      <c r="E12" s="9">
        <f t="shared" si="4"/>
        <v>4</v>
      </c>
      <c r="F12" s="9">
        <v>49</v>
      </c>
      <c r="G12" s="43">
        <f t="shared" si="5"/>
        <v>0</v>
      </c>
      <c r="H12" s="9">
        <f t="shared" si="2"/>
        <v>7</v>
      </c>
      <c r="I12" s="9">
        <v>56</v>
      </c>
      <c r="J12" s="43">
        <f t="shared" si="6"/>
        <v>0</v>
      </c>
      <c r="K12" s="9">
        <f t="shared" si="3"/>
        <v>6</v>
      </c>
      <c r="L12" s="9">
        <v>58</v>
      </c>
      <c r="M12" s="43">
        <f t="shared" si="7"/>
        <v>0</v>
      </c>
      <c r="N12" s="9">
        <f t="shared" si="8"/>
        <v>7</v>
      </c>
      <c r="O12" s="9">
        <v>56</v>
      </c>
      <c r="P12" s="43">
        <f t="shared" si="9"/>
        <v>0</v>
      </c>
      <c r="Q12" s="9">
        <f t="shared" si="10"/>
        <v>7</v>
      </c>
      <c r="R12" s="9">
        <v>53</v>
      </c>
      <c r="S12" s="43">
        <f t="shared" si="11"/>
        <v>0</v>
      </c>
      <c r="T12" s="9">
        <f t="shared" si="12"/>
        <v>6</v>
      </c>
      <c r="U12" s="9">
        <v>47</v>
      </c>
      <c r="V12" s="43">
        <f t="shared" si="13"/>
        <v>0</v>
      </c>
    </row>
    <row r="13" spans="1:22" ht="13.5" thickBot="1">
      <c r="A13" s="44">
        <v>5</v>
      </c>
      <c r="B13" s="45">
        <v>60</v>
      </c>
      <c r="C13" s="41">
        <f t="shared" si="1"/>
        <v>0</v>
      </c>
      <c r="D13" s="46">
        <f t="shared" si="0"/>
        <v>1825</v>
      </c>
      <c r="E13" s="9">
        <f t="shared" si="4"/>
        <v>5</v>
      </c>
      <c r="F13" s="45">
        <v>54</v>
      </c>
      <c r="G13" s="43">
        <f t="shared" si="5"/>
        <v>0</v>
      </c>
      <c r="H13" s="9">
        <f t="shared" si="2"/>
        <v>5</v>
      </c>
      <c r="I13" s="45">
        <v>61</v>
      </c>
      <c r="J13" s="43">
        <f t="shared" si="6"/>
        <v>0</v>
      </c>
      <c r="K13" s="9">
        <f t="shared" si="3"/>
        <v>5</v>
      </c>
      <c r="L13" s="45">
        <v>63</v>
      </c>
      <c r="M13" s="43">
        <f t="shared" si="7"/>
        <v>0</v>
      </c>
      <c r="N13" s="45">
        <f t="shared" si="8"/>
        <v>5</v>
      </c>
      <c r="O13" s="45">
        <v>61</v>
      </c>
      <c r="P13" s="43">
        <f t="shared" si="9"/>
        <v>0</v>
      </c>
      <c r="Q13" s="45">
        <f t="shared" si="10"/>
        <v>5</v>
      </c>
      <c r="R13" s="45">
        <v>58</v>
      </c>
      <c r="S13" s="43">
        <f t="shared" si="11"/>
        <v>0</v>
      </c>
      <c r="T13" s="45">
        <f t="shared" si="12"/>
        <v>5</v>
      </c>
      <c r="U13" s="45">
        <v>52</v>
      </c>
      <c r="V13" s="43">
        <f t="shared" si="13"/>
        <v>0</v>
      </c>
    </row>
    <row r="14" spans="1:22" ht="13.5" thickBot="1">
      <c r="A14" s="47">
        <v>5.5</v>
      </c>
      <c r="B14" s="48">
        <v>66</v>
      </c>
      <c r="C14" s="41">
        <f t="shared" si="1"/>
        <v>0</v>
      </c>
      <c r="D14" s="49">
        <f t="shared" si="0"/>
        <v>2007.5</v>
      </c>
      <c r="E14" s="9">
        <f t="shared" si="4"/>
        <v>5</v>
      </c>
      <c r="F14" s="45">
        <v>59</v>
      </c>
      <c r="G14" s="43">
        <f t="shared" si="5"/>
        <v>0</v>
      </c>
      <c r="H14" s="9">
        <f t="shared" si="2"/>
        <v>4</v>
      </c>
      <c r="I14" s="45">
        <v>65</v>
      </c>
      <c r="J14" s="43">
        <f t="shared" si="6"/>
        <v>0</v>
      </c>
      <c r="K14" s="9">
        <f t="shared" si="3"/>
        <v>5</v>
      </c>
      <c r="L14" s="45">
        <v>68</v>
      </c>
      <c r="M14" s="43">
        <f t="shared" si="7"/>
        <v>0</v>
      </c>
      <c r="N14" s="45">
        <f t="shared" si="8"/>
        <v>7</v>
      </c>
      <c r="O14" s="45">
        <v>68</v>
      </c>
      <c r="P14" s="43">
        <f t="shared" si="9"/>
        <v>0</v>
      </c>
      <c r="Q14" s="45">
        <f t="shared" si="10"/>
        <v>5</v>
      </c>
      <c r="R14" s="45">
        <v>63</v>
      </c>
      <c r="S14" s="43">
        <f t="shared" si="11"/>
        <v>0</v>
      </c>
      <c r="T14" s="45">
        <f t="shared" si="12"/>
        <v>5</v>
      </c>
      <c r="U14" s="45">
        <v>57</v>
      </c>
      <c r="V14" s="43">
        <f t="shared" si="13"/>
        <v>0</v>
      </c>
    </row>
    <row r="15" spans="1:22" ht="13.5" thickBot="1">
      <c r="A15" s="40">
        <v>6</v>
      </c>
      <c r="B15" s="9">
        <v>72</v>
      </c>
      <c r="C15" s="41">
        <f t="shared" si="1"/>
        <v>0</v>
      </c>
      <c r="D15" s="42">
        <f t="shared" si="0"/>
        <v>2190</v>
      </c>
      <c r="E15" s="9">
        <f t="shared" si="4"/>
        <v>3</v>
      </c>
      <c r="F15" s="45">
        <v>62</v>
      </c>
      <c r="G15" s="43">
        <f t="shared" si="5"/>
        <v>0</v>
      </c>
      <c r="H15" s="9">
        <f t="shared" si="2"/>
        <v>3</v>
      </c>
      <c r="I15" s="45">
        <v>68</v>
      </c>
      <c r="J15" s="43">
        <f t="shared" si="6"/>
        <v>0</v>
      </c>
      <c r="K15" s="9">
        <f t="shared" si="3"/>
        <v>3</v>
      </c>
      <c r="L15" s="45">
        <v>71</v>
      </c>
      <c r="M15" s="43">
        <f t="shared" si="7"/>
        <v>0</v>
      </c>
      <c r="N15" s="9">
        <f t="shared" si="8"/>
        <v>3</v>
      </c>
      <c r="O15" s="45">
        <v>71</v>
      </c>
      <c r="P15" s="43">
        <f t="shared" si="9"/>
        <v>0</v>
      </c>
      <c r="Q15" s="9">
        <f t="shared" si="10"/>
        <v>3</v>
      </c>
      <c r="R15" s="45">
        <v>66</v>
      </c>
      <c r="S15" s="43">
        <f t="shared" si="11"/>
        <v>0</v>
      </c>
      <c r="T15" s="9">
        <f t="shared" si="12"/>
        <v>3</v>
      </c>
      <c r="U15" s="45">
        <v>60</v>
      </c>
      <c r="V15" s="43">
        <f t="shared" si="13"/>
        <v>0</v>
      </c>
    </row>
    <row r="16" spans="1:22" ht="13.5" thickBot="1">
      <c r="A16" s="40">
        <v>6.5</v>
      </c>
      <c r="B16" s="9">
        <v>78</v>
      </c>
      <c r="C16" s="41">
        <f t="shared" si="1"/>
        <v>0</v>
      </c>
      <c r="D16" s="42">
        <f t="shared" si="0"/>
        <v>2372.5</v>
      </c>
      <c r="E16" s="9">
        <f t="shared" si="4"/>
        <v>0</v>
      </c>
      <c r="F16" s="45">
        <v>62</v>
      </c>
      <c r="G16" s="43">
        <f t="shared" si="5"/>
        <v>0</v>
      </c>
      <c r="H16" s="9">
        <f t="shared" si="2"/>
        <v>1</v>
      </c>
      <c r="I16" s="45">
        <v>69</v>
      </c>
      <c r="J16" s="43">
        <f t="shared" si="6"/>
        <v>0</v>
      </c>
      <c r="K16" s="9">
        <f t="shared" si="3"/>
        <v>0</v>
      </c>
      <c r="L16" s="45">
        <v>71</v>
      </c>
      <c r="M16" s="43">
        <f t="shared" si="7"/>
        <v>0</v>
      </c>
      <c r="N16" s="45">
        <f t="shared" si="8"/>
        <v>0</v>
      </c>
      <c r="O16" s="45">
        <v>71</v>
      </c>
      <c r="P16" s="43">
        <f t="shared" si="9"/>
        <v>0</v>
      </c>
      <c r="Q16" s="45">
        <f t="shared" si="10"/>
        <v>0</v>
      </c>
      <c r="R16" s="45">
        <v>66</v>
      </c>
      <c r="S16" s="43">
        <f t="shared" si="11"/>
        <v>0</v>
      </c>
      <c r="T16" s="45">
        <f t="shared" si="12"/>
        <v>0</v>
      </c>
      <c r="U16" s="45">
        <v>60</v>
      </c>
      <c r="V16" s="43">
        <f t="shared" si="13"/>
        <v>0</v>
      </c>
    </row>
    <row r="17" spans="1:22" ht="13.5" thickBot="1">
      <c r="A17" s="40">
        <v>7</v>
      </c>
      <c r="B17" s="9">
        <v>84</v>
      </c>
      <c r="C17" s="41">
        <f t="shared" si="1"/>
        <v>0</v>
      </c>
      <c r="D17" s="42">
        <f t="shared" si="0"/>
        <v>2555</v>
      </c>
      <c r="E17" s="9">
        <f t="shared" si="4"/>
        <v>0</v>
      </c>
      <c r="F17" s="50">
        <v>62</v>
      </c>
      <c r="G17" s="43">
        <f t="shared" si="5"/>
        <v>0</v>
      </c>
      <c r="H17" s="9">
        <f t="shared" si="2"/>
        <v>0</v>
      </c>
      <c r="I17" s="50">
        <v>69</v>
      </c>
      <c r="J17" s="43">
        <f t="shared" si="6"/>
        <v>0</v>
      </c>
      <c r="K17" s="50">
        <f t="shared" si="3"/>
        <v>1</v>
      </c>
      <c r="L17" s="50">
        <v>72</v>
      </c>
      <c r="M17" s="43">
        <f t="shared" si="7"/>
        <v>0</v>
      </c>
      <c r="N17" s="45">
        <f t="shared" si="8"/>
        <v>1</v>
      </c>
      <c r="O17" s="50">
        <v>72</v>
      </c>
      <c r="P17" s="43">
        <f t="shared" si="9"/>
        <v>0</v>
      </c>
      <c r="Q17" s="45">
        <f t="shared" si="10"/>
        <v>0</v>
      </c>
      <c r="R17" s="50">
        <v>66</v>
      </c>
      <c r="S17" s="43">
        <f t="shared" si="11"/>
        <v>0</v>
      </c>
      <c r="T17" s="45">
        <f t="shared" si="12"/>
        <v>0</v>
      </c>
      <c r="U17" s="50">
        <v>60</v>
      </c>
      <c r="V17" s="43">
        <f t="shared" si="13"/>
        <v>0</v>
      </c>
    </row>
    <row r="18" spans="1:22" ht="13.5" thickBot="1">
      <c r="A18" s="40">
        <v>7.5</v>
      </c>
      <c r="B18" s="9">
        <v>90</v>
      </c>
      <c r="C18" s="41">
        <f t="shared" si="1"/>
        <v>0</v>
      </c>
      <c r="D18" s="42">
        <f t="shared" si="0"/>
        <v>2737.5</v>
      </c>
      <c r="E18" s="9">
        <f t="shared" si="4"/>
        <v>1</v>
      </c>
      <c r="F18" s="50">
        <v>63</v>
      </c>
      <c r="G18" s="43">
        <f t="shared" si="5"/>
        <v>0</v>
      </c>
      <c r="H18" s="9">
        <f t="shared" si="2"/>
        <v>0</v>
      </c>
      <c r="I18" s="50">
        <v>69</v>
      </c>
      <c r="J18" s="43">
        <f t="shared" si="6"/>
        <v>0</v>
      </c>
      <c r="K18" s="50">
        <f t="shared" si="3"/>
        <v>0</v>
      </c>
      <c r="L18" s="50">
        <v>72</v>
      </c>
      <c r="M18" s="43">
        <f t="shared" si="7"/>
        <v>0</v>
      </c>
      <c r="N18" s="9">
        <f t="shared" si="8"/>
        <v>0</v>
      </c>
      <c r="O18" s="50">
        <v>72</v>
      </c>
      <c r="P18" s="43">
        <f t="shared" si="9"/>
        <v>0</v>
      </c>
      <c r="Q18" s="9">
        <f t="shared" si="10"/>
        <v>1</v>
      </c>
      <c r="R18" s="50">
        <v>67</v>
      </c>
      <c r="S18" s="43">
        <f t="shared" si="11"/>
        <v>0</v>
      </c>
      <c r="T18" s="9">
        <f t="shared" si="12"/>
        <v>1</v>
      </c>
      <c r="U18" s="50">
        <v>61</v>
      </c>
      <c r="V18" s="43">
        <f t="shared" si="13"/>
        <v>0</v>
      </c>
    </row>
    <row r="19" spans="1:22" ht="13.5" thickBot="1">
      <c r="A19" s="40">
        <v>8</v>
      </c>
      <c r="B19" s="9">
        <v>96</v>
      </c>
      <c r="C19" s="41">
        <f t="shared" si="1"/>
        <v>0</v>
      </c>
      <c r="D19" s="42">
        <f t="shared" si="0"/>
        <v>2920</v>
      </c>
      <c r="E19" s="9">
        <f t="shared" si="4"/>
        <v>0</v>
      </c>
      <c r="F19" s="50">
        <v>63</v>
      </c>
      <c r="G19" s="43">
        <f t="shared" si="5"/>
        <v>0</v>
      </c>
      <c r="H19" s="9">
        <f t="shared" si="2"/>
        <v>1</v>
      </c>
      <c r="I19" s="50">
        <v>70</v>
      </c>
      <c r="J19" s="43">
        <f t="shared" si="6"/>
        <v>0</v>
      </c>
      <c r="K19" s="50">
        <f t="shared" si="3"/>
        <v>0</v>
      </c>
      <c r="L19" s="50">
        <v>72</v>
      </c>
      <c r="M19" s="43">
        <f t="shared" si="7"/>
        <v>0</v>
      </c>
      <c r="N19" s="45">
        <f t="shared" si="8"/>
        <v>1</v>
      </c>
      <c r="O19" s="50">
        <v>73</v>
      </c>
      <c r="P19" s="43">
        <f t="shared" si="9"/>
        <v>0</v>
      </c>
      <c r="Q19" s="45">
        <f t="shared" si="10"/>
        <v>0</v>
      </c>
      <c r="R19" s="50">
        <v>67</v>
      </c>
      <c r="S19" s="43">
        <f t="shared" si="11"/>
        <v>0</v>
      </c>
      <c r="T19" s="45">
        <f t="shared" si="12"/>
        <v>0</v>
      </c>
      <c r="U19" s="50">
        <v>61</v>
      </c>
      <c r="V19" s="43">
        <f t="shared" si="13"/>
        <v>0</v>
      </c>
    </row>
    <row r="20" spans="1:22" ht="13.5" thickBot="1">
      <c r="A20" s="40">
        <v>8.5</v>
      </c>
      <c r="B20" s="9">
        <v>102</v>
      </c>
      <c r="C20" s="41">
        <f t="shared" si="1"/>
        <v>0</v>
      </c>
      <c r="D20" s="42">
        <f t="shared" si="0"/>
        <v>3102.5</v>
      </c>
      <c r="E20" s="9">
        <f t="shared" si="4"/>
        <v>1</v>
      </c>
      <c r="F20" s="50">
        <v>64</v>
      </c>
      <c r="G20" s="43">
        <f t="shared" si="5"/>
        <v>0</v>
      </c>
      <c r="H20" s="9">
        <f t="shared" si="2"/>
        <v>1</v>
      </c>
      <c r="I20" s="50">
        <v>71</v>
      </c>
      <c r="J20" s="43">
        <f t="shared" si="6"/>
        <v>0</v>
      </c>
      <c r="K20" s="50">
        <f t="shared" si="3"/>
        <v>2</v>
      </c>
      <c r="L20" s="50">
        <v>74</v>
      </c>
      <c r="M20" s="43">
        <f t="shared" si="7"/>
        <v>0</v>
      </c>
      <c r="N20" s="45">
        <f t="shared" si="8"/>
        <v>1</v>
      </c>
      <c r="O20" s="50">
        <v>74</v>
      </c>
      <c r="P20" s="43">
        <f t="shared" si="9"/>
        <v>0</v>
      </c>
      <c r="Q20" s="45">
        <f t="shared" si="10"/>
        <v>1</v>
      </c>
      <c r="R20" s="50">
        <v>68</v>
      </c>
      <c r="S20" s="43">
        <f t="shared" si="11"/>
        <v>0</v>
      </c>
      <c r="T20" s="45">
        <f t="shared" si="12"/>
        <v>1</v>
      </c>
      <c r="U20" s="50">
        <v>62</v>
      </c>
      <c r="V20" s="43">
        <f t="shared" si="13"/>
        <v>0</v>
      </c>
    </row>
    <row r="21" spans="1:22" ht="13.5" thickBot="1">
      <c r="A21" s="40">
        <v>9</v>
      </c>
      <c r="B21" s="9">
        <v>108</v>
      </c>
      <c r="C21" s="41">
        <f t="shared" si="1"/>
        <v>0</v>
      </c>
      <c r="D21" s="42">
        <f t="shared" si="0"/>
        <v>3285</v>
      </c>
      <c r="E21" s="9">
        <f t="shared" si="4"/>
        <v>2</v>
      </c>
      <c r="F21" s="50">
        <v>66</v>
      </c>
      <c r="G21" s="43">
        <f t="shared" si="5"/>
        <v>0</v>
      </c>
      <c r="H21" s="9">
        <f t="shared" si="2"/>
        <v>2</v>
      </c>
      <c r="I21" s="50">
        <v>73</v>
      </c>
      <c r="J21" s="43">
        <f t="shared" si="6"/>
        <v>0</v>
      </c>
      <c r="K21" s="50">
        <f t="shared" si="3"/>
        <v>2</v>
      </c>
      <c r="L21" s="50">
        <v>76</v>
      </c>
      <c r="M21" s="43">
        <f t="shared" si="7"/>
        <v>0</v>
      </c>
      <c r="N21" s="9">
        <f t="shared" si="8"/>
        <v>2</v>
      </c>
      <c r="O21" s="50">
        <v>76</v>
      </c>
      <c r="P21" s="43">
        <f t="shared" si="9"/>
        <v>0</v>
      </c>
      <c r="Q21" s="9">
        <f t="shared" si="10"/>
        <v>2</v>
      </c>
      <c r="R21" s="50">
        <v>70</v>
      </c>
      <c r="S21" s="43">
        <f t="shared" si="11"/>
        <v>0</v>
      </c>
      <c r="T21" s="9">
        <f t="shared" si="12"/>
        <v>2</v>
      </c>
      <c r="U21" s="50">
        <v>64</v>
      </c>
      <c r="V21" s="43">
        <f t="shared" si="13"/>
        <v>0</v>
      </c>
    </row>
    <row r="22" spans="1:22" ht="13.5" thickBot="1">
      <c r="A22" s="40">
        <v>9.5</v>
      </c>
      <c r="B22" s="9">
        <v>114</v>
      </c>
      <c r="C22" s="41">
        <f t="shared" si="1"/>
        <v>0</v>
      </c>
      <c r="D22" s="42">
        <f t="shared" si="0"/>
        <v>3467.5</v>
      </c>
      <c r="E22" s="9">
        <f t="shared" si="4"/>
        <v>3</v>
      </c>
      <c r="F22" s="50">
        <v>69</v>
      </c>
      <c r="G22" s="43">
        <f t="shared" si="5"/>
        <v>0</v>
      </c>
      <c r="H22" s="9">
        <f t="shared" si="2"/>
        <v>2</v>
      </c>
      <c r="I22" s="50">
        <v>75</v>
      </c>
      <c r="J22" s="43">
        <f t="shared" si="6"/>
        <v>0</v>
      </c>
      <c r="K22" s="50">
        <f t="shared" si="3"/>
        <v>2</v>
      </c>
      <c r="L22" s="50">
        <v>78</v>
      </c>
      <c r="M22" s="43">
        <f t="shared" si="7"/>
        <v>0</v>
      </c>
      <c r="N22" s="45">
        <f t="shared" si="8"/>
        <v>2</v>
      </c>
      <c r="O22" s="50">
        <v>78</v>
      </c>
      <c r="P22" s="43">
        <f t="shared" si="9"/>
        <v>0</v>
      </c>
      <c r="Q22" s="45">
        <f t="shared" si="10"/>
        <v>2</v>
      </c>
      <c r="R22" s="50">
        <v>72</v>
      </c>
      <c r="S22" s="43">
        <f t="shared" si="11"/>
        <v>0</v>
      </c>
      <c r="T22" s="45">
        <f t="shared" si="12"/>
        <v>3</v>
      </c>
      <c r="U22" s="50">
        <v>67</v>
      </c>
      <c r="V22" s="43">
        <f t="shared" si="13"/>
        <v>0</v>
      </c>
    </row>
    <row r="23" spans="1:22" ht="13.5" thickBot="1">
      <c r="A23" s="40">
        <v>10</v>
      </c>
      <c r="B23" s="9">
        <v>120</v>
      </c>
      <c r="C23" s="41">
        <f t="shared" si="1"/>
        <v>0</v>
      </c>
      <c r="D23" s="42">
        <f t="shared" si="0"/>
        <v>3650</v>
      </c>
      <c r="E23" s="9">
        <f t="shared" si="4"/>
        <v>2</v>
      </c>
      <c r="F23" s="50">
        <v>71</v>
      </c>
      <c r="G23" s="43">
        <f t="shared" si="5"/>
        <v>0</v>
      </c>
      <c r="H23" s="9">
        <f t="shared" si="2"/>
        <v>3</v>
      </c>
      <c r="I23" s="50">
        <v>78</v>
      </c>
      <c r="J23" s="43">
        <f t="shared" si="6"/>
        <v>0</v>
      </c>
      <c r="K23" s="50">
        <f t="shared" si="3"/>
        <v>2</v>
      </c>
      <c r="L23" s="50">
        <v>80</v>
      </c>
      <c r="M23" s="43">
        <f t="shared" si="7"/>
        <v>0</v>
      </c>
      <c r="N23" s="45">
        <f t="shared" si="8"/>
        <v>3</v>
      </c>
      <c r="O23" s="50">
        <v>81</v>
      </c>
      <c r="P23" s="43">
        <f t="shared" si="9"/>
        <v>0</v>
      </c>
      <c r="Q23" s="45">
        <f t="shared" si="10"/>
        <v>3</v>
      </c>
      <c r="R23" s="50">
        <v>75</v>
      </c>
      <c r="S23" s="43">
        <f t="shared" si="11"/>
        <v>0</v>
      </c>
      <c r="T23" s="45">
        <f t="shared" si="12"/>
        <v>2</v>
      </c>
      <c r="U23" s="50">
        <v>69</v>
      </c>
      <c r="V23" s="43">
        <f t="shared" si="13"/>
        <v>0</v>
      </c>
    </row>
    <row r="24" spans="1:22" ht="13.5" thickBot="1">
      <c r="A24" s="40">
        <v>10.5</v>
      </c>
      <c r="B24" s="9">
        <v>126</v>
      </c>
      <c r="C24" s="41">
        <f t="shared" si="1"/>
        <v>0</v>
      </c>
      <c r="D24" s="42">
        <f t="shared" si="0"/>
        <v>3832.5</v>
      </c>
      <c r="E24" s="9">
        <f t="shared" si="4"/>
        <v>2</v>
      </c>
      <c r="F24" s="50">
        <v>73</v>
      </c>
      <c r="G24" s="43">
        <f t="shared" si="5"/>
        <v>0</v>
      </c>
      <c r="H24" s="9">
        <f t="shared" si="2"/>
        <v>2</v>
      </c>
      <c r="I24" s="50">
        <v>80</v>
      </c>
      <c r="J24" s="43">
        <f t="shared" si="6"/>
        <v>0</v>
      </c>
      <c r="K24" s="50">
        <f t="shared" si="3"/>
        <v>3</v>
      </c>
      <c r="L24" s="50">
        <v>83</v>
      </c>
      <c r="M24" s="43">
        <f t="shared" si="7"/>
        <v>0</v>
      </c>
      <c r="N24" s="9">
        <f t="shared" si="8"/>
        <v>2</v>
      </c>
      <c r="O24" s="50">
        <v>83</v>
      </c>
      <c r="P24" s="43">
        <f t="shared" si="9"/>
        <v>0</v>
      </c>
      <c r="Q24" s="9">
        <f t="shared" si="10"/>
        <v>2</v>
      </c>
      <c r="R24" s="50">
        <v>77</v>
      </c>
      <c r="S24" s="43">
        <f t="shared" si="11"/>
        <v>0</v>
      </c>
      <c r="T24" s="9">
        <f t="shared" si="12"/>
        <v>2</v>
      </c>
      <c r="U24" s="50">
        <v>71</v>
      </c>
      <c r="V24" s="43">
        <f t="shared" si="13"/>
        <v>0</v>
      </c>
    </row>
    <row r="25" spans="1:22" ht="13.5" thickBot="1">
      <c r="A25" s="40">
        <v>11</v>
      </c>
      <c r="B25" s="9">
        <v>132</v>
      </c>
      <c r="C25" s="41">
        <f t="shared" si="1"/>
        <v>0</v>
      </c>
      <c r="D25" s="42">
        <f t="shared" si="0"/>
        <v>4015</v>
      </c>
      <c r="E25" s="9">
        <f t="shared" si="4"/>
        <v>2</v>
      </c>
      <c r="F25" s="50">
        <v>75</v>
      </c>
      <c r="G25" s="43">
        <f t="shared" si="5"/>
        <v>0</v>
      </c>
      <c r="H25" s="9">
        <f t="shared" si="2"/>
        <v>2</v>
      </c>
      <c r="I25" s="50">
        <v>82</v>
      </c>
      <c r="J25" s="43">
        <f t="shared" si="6"/>
        <v>0</v>
      </c>
      <c r="K25" s="50">
        <f t="shared" si="3"/>
        <v>2</v>
      </c>
      <c r="L25" s="50">
        <v>85</v>
      </c>
      <c r="M25" s="43">
        <f t="shared" si="7"/>
        <v>0</v>
      </c>
      <c r="N25" s="45">
        <f t="shared" si="8"/>
        <v>2</v>
      </c>
      <c r="O25" s="50">
        <v>85</v>
      </c>
      <c r="P25" s="43">
        <f t="shared" si="9"/>
        <v>0</v>
      </c>
      <c r="Q25" s="45">
        <f t="shared" si="10"/>
        <v>2</v>
      </c>
      <c r="R25" s="50">
        <v>79</v>
      </c>
      <c r="S25" s="43">
        <f t="shared" si="11"/>
        <v>0</v>
      </c>
      <c r="T25" s="45">
        <f t="shared" si="12"/>
        <v>3</v>
      </c>
      <c r="U25" s="50">
        <v>74</v>
      </c>
      <c r="V25" s="43">
        <f t="shared" si="13"/>
        <v>0</v>
      </c>
    </row>
    <row r="26" spans="1:22" ht="13.5" thickBot="1">
      <c r="A26" s="40">
        <v>11.5</v>
      </c>
      <c r="B26" s="9">
        <v>138</v>
      </c>
      <c r="C26" s="41">
        <f t="shared" si="1"/>
        <v>0</v>
      </c>
      <c r="D26" s="42">
        <f t="shared" si="0"/>
        <v>4197.5</v>
      </c>
      <c r="E26" s="9">
        <f t="shared" si="4"/>
        <v>3</v>
      </c>
      <c r="F26" s="50">
        <v>78</v>
      </c>
      <c r="G26" s="43">
        <f t="shared" si="5"/>
        <v>0</v>
      </c>
      <c r="H26" s="9">
        <f t="shared" si="2"/>
        <v>3</v>
      </c>
      <c r="I26" s="50">
        <v>85</v>
      </c>
      <c r="J26" s="43">
        <f t="shared" si="6"/>
        <v>0</v>
      </c>
      <c r="K26" s="50">
        <f t="shared" si="3"/>
        <v>2</v>
      </c>
      <c r="L26" s="50">
        <v>87</v>
      </c>
      <c r="M26" s="43">
        <f t="shared" si="7"/>
        <v>0</v>
      </c>
      <c r="N26" s="45">
        <f t="shared" si="8"/>
        <v>2</v>
      </c>
      <c r="O26" s="50">
        <v>87</v>
      </c>
      <c r="P26" s="43">
        <f t="shared" si="9"/>
        <v>0</v>
      </c>
      <c r="Q26" s="45">
        <f t="shared" si="10"/>
        <v>3</v>
      </c>
      <c r="R26" s="50">
        <v>82</v>
      </c>
      <c r="S26" s="43">
        <f t="shared" si="11"/>
        <v>0</v>
      </c>
      <c r="T26" s="45">
        <f t="shared" si="12"/>
        <v>2</v>
      </c>
      <c r="U26" s="50">
        <v>76</v>
      </c>
      <c r="V26" s="43">
        <f t="shared" si="13"/>
        <v>0</v>
      </c>
    </row>
    <row r="27" spans="1:22" ht="13.5" thickBot="1">
      <c r="A27" s="40">
        <v>12</v>
      </c>
      <c r="B27" s="9">
        <v>144</v>
      </c>
      <c r="C27" s="41">
        <f t="shared" si="1"/>
        <v>0</v>
      </c>
      <c r="D27" s="42">
        <f t="shared" si="0"/>
        <v>4380</v>
      </c>
      <c r="E27" s="9">
        <f t="shared" si="4"/>
        <v>2</v>
      </c>
      <c r="F27" s="50">
        <v>80</v>
      </c>
      <c r="G27" s="43">
        <f t="shared" si="5"/>
        <v>0</v>
      </c>
      <c r="H27" s="9">
        <f t="shared" si="2"/>
        <v>2</v>
      </c>
      <c r="I27" s="50">
        <v>87</v>
      </c>
      <c r="J27" s="43">
        <f t="shared" si="6"/>
        <v>0</v>
      </c>
      <c r="K27" s="50">
        <f t="shared" si="3"/>
        <v>3</v>
      </c>
      <c r="L27" s="50">
        <v>90</v>
      </c>
      <c r="M27" s="43">
        <f t="shared" si="7"/>
        <v>0</v>
      </c>
      <c r="N27" s="9">
        <f t="shared" si="8"/>
        <v>3</v>
      </c>
      <c r="O27" s="50">
        <v>90</v>
      </c>
      <c r="P27" s="43">
        <f t="shared" si="9"/>
        <v>0</v>
      </c>
      <c r="Q27" s="9">
        <f t="shared" si="10"/>
        <v>2</v>
      </c>
      <c r="R27" s="50">
        <v>84</v>
      </c>
      <c r="S27" s="43">
        <f t="shared" si="11"/>
        <v>0</v>
      </c>
      <c r="T27" s="9">
        <f t="shared" si="12"/>
        <v>2</v>
      </c>
      <c r="U27" s="50">
        <v>78</v>
      </c>
      <c r="V27" s="43">
        <f t="shared" si="13"/>
        <v>0</v>
      </c>
    </row>
    <row r="28" spans="1:22" ht="13.5" thickBot="1">
      <c r="A28" s="40">
        <v>12.5</v>
      </c>
      <c r="B28" s="9">
        <v>150</v>
      </c>
      <c r="C28" s="41">
        <f t="shared" si="1"/>
        <v>0</v>
      </c>
      <c r="D28" s="42">
        <f t="shared" si="0"/>
        <v>4562.5</v>
      </c>
      <c r="E28" s="9">
        <f t="shared" si="4"/>
        <v>2</v>
      </c>
      <c r="F28" s="50">
        <v>82</v>
      </c>
      <c r="G28" s="43">
        <f t="shared" si="5"/>
        <v>0</v>
      </c>
      <c r="H28" s="9">
        <f t="shared" si="2"/>
        <v>2</v>
      </c>
      <c r="I28" s="50">
        <v>89</v>
      </c>
      <c r="J28" s="43">
        <f t="shared" si="6"/>
        <v>0</v>
      </c>
      <c r="K28" s="50">
        <f t="shared" si="3"/>
        <v>2</v>
      </c>
      <c r="L28" s="50">
        <v>92</v>
      </c>
      <c r="M28" s="43">
        <f t="shared" si="7"/>
        <v>0</v>
      </c>
      <c r="N28" s="45">
        <f t="shared" si="8"/>
        <v>2</v>
      </c>
      <c r="O28" s="50">
        <v>92</v>
      </c>
      <c r="P28" s="43">
        <f t="shared" si="9"/>
        <v>0</v>
      </c>
      <c r="Q28" s="45">
        <f t="shared" si="10"/>
        <v>2</v>
      </c>
      <c r="R28" s="50">
        <v>86</v>
      </c>
      <c r="S28" s="43">
        <f t="shared" si="11"/>
        <v>0</v>
      </c>
      <c r="T28" s="45">
        <f t="shared" si="12"/>
        <v>2</v>
      </c>
      <c r="U28" s="50">
        <v>80</v>
      </c>
      <c r="V28" s="43">
        <f t="shared" si="13"/>
        <v>0</v>
      </c>
    </row>
    <row r="29" spans="1:22" ht="13.5" thickBot="1">
      <c r="A29" s="40">
        <v>13</v>
      </c>
      <c r="B29" s="9">
        <v>156</v>
      </c>
      <c r="C29" s="41">
        <f t="shared" si="1"/>
        <v>0</v>
      </c>
      <c r="D29" s="42">
        <f t="shared" si="0"/>
        <v>4745</v>
      </c>
      <c r="E29" s="9">
        <f t="shared" si="4"/>
        <v>3</v>
      </c>
      <c r="F29" s="50">
        <v>85</v>
      </c>
      <c r="G29" s="43">
        <f t="shared" si="5"/>
        <v>0</v>
      </c>
      <c r="H29" s="9">
        <f t="shared" si="2"/>
        <v>2</v>
      </c>
      <c r="I29" s="50">
        <v>91</v>
      </c>
      <c r="J29" s="43">
        <f t="shared" si="6"/>
        <v>0</v>
      </c>
      <c r="K29" s="50">
        <f t="shared" si="3"/>
        <v>2</v>
      </c>
      <c r="L29" s="50">
        <v>94</v>
      </c>
      <c r="M29" s="43">
        <f t="shared" si="7"/>
        <v>0</v>
      </c>
      <c r="N29" s="9">
        <f t="shared" si="8"/>
        <v>2</v>
      </c>
      <c r="O29" s="50">
        <v>94</v>
      </c>
      <c r="P29" s="43">
        <f t="shared" si="9"/>
        <v>0</v>
      </c>
      <c r="Q29" s="9">
        <f t="shared" si="10"/>
        <v>2</v>
      </c>
      <c r="R29" s="50">
        <v>88</v>
      </c>
      <c r="S29" s="43">
        <f t="shared" si="11"/>
        <v>0</v>
      </c>
      <c r="T29" s="45">
        <f t="shared" si="12"/>
        <v>3</v>
      </c>
      <c r="U29" s="50">
        <v>83</v>
      </c>
      <c r="V29" s="43">
        <f t="shared" si="13"/>
        <v>0</v>
      </c>
    </row>
    <row r="30" spans="1:22" ht="13.5" thickBot="1">
      <c r="A30" s="40">
        <v>13.5</v>
      </c>
      <c r="B30" s="9">
        <v>162</v>
      </c>
      <c r="C30" s="41">
        <f t="shared" si="1"/>
        <v>0</v>
      </c>
      <c r="D30" s="42">
        <f t="shared" si="0"/>
        <v>4927.5</v>
      </c>
      <c r="E30" s="9">
        <f t="shared" si="4"/>
        <v>2</v>
      </c>
      <c r="F30" s="50">
        <v>87</v>
      </c>
      <c r="G30" s="43">
        <f t="shared" si="5"/>
        <v>0</v>
      </c>
      <c r="H30" s="9">
        <f t="shared" si="2"/>
        <v>3</v>
      </c>
      <c r="I30" s="50">
        <v>94</v>
      </c>
      <c r="J30" s="43">
        <f t="shared" si="6"/>
        <v>0</v>
      </c>
      <c r="K30" s="50">
        <f t="shared" si="3"/>
        <v>1</v>
      </c>
      <c r="L30" s="50">
        <v>95</v>
      </c>
      <c r="M30" s="43">
        <f t="shared" si="7"/>
        <v>0</v>
      </c>
      <c r="N30" s="45">
        <f t="shared" si="8"/>
        <v>1</v>
      </c>
      <c r="O30" s="50">
        <v>95</v>
      </c>
      <c r="P30" s="43">
        <f t="shared" si="9"/>
        <v>0</v>
      </c>
      <c r="Q30" s="45">
        <f t="shared" si="10"/>
        <v>3</v>
      </c>
      <c r="R30" s="50">
        <v>91</v>
      </c>
      <c r="S30" s="43">
        <f t="shared" si="11"/>
        <v>0</v>
      </c>
      <c r="T30" s="9">
        <f t="shared" si="12"/>
        <v>2</v>
      </c>
      <c r="U30" s="50">
        <v>85</v>
      </c>
      <c r="V30" s="43">
        <f t="shared" si="13"/>
        <v>0</v>
      </c>
    </row>
    <row r="31" spans="1:22" ht="13.5" thickBot="1">
      <c r="A31" s="40">
        <v>14</v>
      </c>
      <c r="B31" s="9">
        <v>168</v>
      </c>
      <c r="C31" s="41">
        <f t="shared" si="1"/>
        <v>0</v>
      </c>
      <c r="D31" s="42">
        <f t="shared" si="0"/>
        <v>5110</v>
      </c>
      <c r="E31" s="9">
        <f t="shared" si="4"/>
        <v>2</v>
      </c>
      <c r="F31" s="50">
        <v>89</v>
      </c>
      <c r="G31" s="43">
        <f t="shared" si="5"/>
        <v>0</v>
      </c>
      <c r="H31" s="9">
        <f t="shared" si="2"/>
        <v>1</v>
      </c>
      <c r="I31" s="50">
        <v>95</v>
      </c>
      <c r="J31" s="43">
        <f t="shared" si="6"/>
        <v>0</v>
      </c>
      <c r="K31" s="50"/>
      <c r="L31" s="50"/>
      <c r="M31" s="43">
        <f>IF($C31&lt;&gt;0,95,0)</f>
        <v>0</v>
      </c>
      <c r="N31" s="9"/>
      <c r="O31" s="50"/>
      <c r="P31" s="43">
        <f aca="true" t="shared" si="14" ref="P31:P63">IF($C31&lt;&gt;0,95,0)</f>
        <v>0</v>
      </c>
      <c r="Q31" s="45">
        <f t="shared" si="10"/>
        <v>2</v>
      </c>
      <c r="R31" s="50">
        <v>93</v>
      </c>
      <c r="S31" s="43">
        <f t="shared" si="11"/>
        <v>0</v>
      </c>
      <c r="T31" s="45">
        <f t="shared" si="12"/>
        <v>2</v>
      </c>
      <c r="U31" s="50">
        <v>87</v>
      </c>
      <c r="V31" s="43">
        <f t="shared" si="13"/>
        <v>0</v>
      </c>
    </row>
    <row r="32" spans="1:22" ht="13.5" thickBot="1">
      <c r="A32" s="40">
        <v>14.5</v>
      </c>
      <c r="B32" s="9">
        <v>174</v>
      </c>
      <c r="C32" s="41">
        <f t="shared" si="1"/>
        <v>0</v>
      </c>
      <c r="D32" s="42">
        <f t="shared" si="0"/>
        <v>5292.5</v>
      </c>
      <c r="E32" s="9">
        <f t="shared" si="4"/>
        <v>2</v>
      </c>
      <c r="F32" s="50">
        <v>91</v>
      </c>
      <c r="G32" s="43">
        <f t="shared" si="5"/>
        <v>0</v>
      </c>
      <c r="H32" s="9"/>
      <c r="I32" s="50"/>
      <c r="J32" s="43">
        <f aca="true" t="shared" si="15" ref="J32:J63">IF($C32&lt;&gt;0,95,0)</f>
        <v>0</v>
      </c>
      <c r="K32" s="45"/>
      <c r="L32" s="50"/>
      <c r="M32" s="43">
        <f>IF($C32&lt;&gt;0,95,0)</f>
        <v>0</v>
      </c>
      <c r="N32" s="9"/>
      <c r="O32" s="9"/>
      <c r="P32" s="43">
        <f t="shared" si="14"/>
        <v>0</v>
      </c>
      <c r="Q32" s="9">
        <f t="shared" si="10"/>
        <v>2</v>
      </c>
      <c r="R32" s="50">
        <v>95</v>
      </c>
      <c r="S32" s="43">
        <f t="shared" si="11"/>
        <v>0</v>
      </c>
      <c r="T32" s="45">
        <f t="shared" si="12"/>
        <v>3</v>
      </c>
      <c r="U32" s="50">
        <v>90</v>
      </c>
      <c r="V32" s="43">
        <f t="shared" si="13"/>
        <v>0</v>
      </c>
    </row>
    <row r="33" spans="1:22" ht="13.5" thickBot="1">
      <c r="A33" s="40">
        <v>15</v>
      </c>
      <c r="B33" s="9">
        <v>180</v>
      </c>
      <c r="C33" s="41">
        <f t="shared" si="1"/>
        <v>0</v>
      </c>
      <c r="D33" s="42">
        <f t="shared" si="0"/>
        <v>5475</v>
      </c>
      <c r="E33" s="9">
        <f t="shared" si="4"/>
        <v>3</v>
      </c>
      <c r="F33" s="50">
        <v>94</v>
      </c>
      <c r="G33" s="43">
        <f t="shared" si="5"/>
        <v>0</v>
      </c>
      <c r="H33" s="9"/>
      <c r="I33" s="9"/>
      <c r="J33" s="43">
        <f t="shared" si="15"/>
        <v>0</v>
      </c>
      <c r="K33" s="9"/>
      <c r="L33" s="50"/>
      <c r="M33" s="43">
        <f>IF($C33&lt;&gt;0,95,0)</f>
        <v>0</v>
      </c>
      <c r="N33" s="9"/>
      <c r="O33" s="9"/>
      <c r="P33" s="43">
        <f>IF($C33&lt;&gt;0,95,0)</f>
        <v>0</v>
      </c>
      <c r="Q33" s="9"/>
      <c r="R33" s="9"/>
      <c r="S33" s="43">
        <f>IF($C33&lt;&gt;0,95,0)</f>
        <v>0</v>
      </c>
      <c r="T33" s="9">
        <f t="shared" si="12"/>
        <v>2</v>
      </c>
      <c r="U33" s="50">
        <v>92</v>
      </c>
      <c r="V33" s="43">
        <f t="shared" si="13"/>
        <v>0</v>
      </c>
    </row>
    <row r="34" spans="1:22" ht="13.5" thickBot="1">
      <c r="A34" s="40">
        <v>15.5</v>
      </c>
      <c r="B34" s="9">
        <v>186</v>
      </c>
      <c r="C34" s="41">
        <f t="shared" si="1"/>
        <v>0</v>
      </c>
      <c r="D34" s="42">
        <f t="shared" si="0"/>
        <v>5657.5</v>
      </c>
      <c r="E34" s="9">
        <f t="shared" si="4"/>
        <v>1</v>
      </c>
      <c r="F34" s="50">
        <v>95</v>
      </c>
      <c r="G34" s="43">
        <f t="shared" si="5"/>
        <v>0</v>
      </c>
      <c r="H34" s="9"/>
      <c r="I34" s="9"/>
      <c r="J34" s="43">
        <f t="shared" si="15"/>
        <v>0</v>
      </c>
      <c r="K34" s="9"/>
      <c r="L34" s="9"/>
      <c r="M34" s="43">
        <f>IF($C34&lt;&gt;0,95,0)</f>
        <v>0</v>
      </c>
      <c r="N34" s="9"/>
      <c r="O34" s="9"/>
      <c r="P34" s="43">
        <f t="shared" si="14"/>
        <v>0</v>
      </c>
      <c r="Q34" s="9"/>
      <c r="R34" s="9"/>
      <c r="S34" s="43">
        <f aca="true" t="shared" si="16" ref="S34:S63">IF($C34&lt;&gt;0,95,0)</f>
        <v>0</v>
      </c>
      <c r="T34" s="45">
        <f t="shared" si="12"/>
        <v>2</v>
      </c>
      <c r="U34" s="50">
        <v>94</v>
      </c>
      <c r="V34" s="43">
        <f t="shared" si="13"/>
        <v>0</v>
      </c>
    </row>
    <row r="35" spans="1:22" ht="13.5" thickBot="1">
      <c r="A35" s="40">
        <v>16</v>
      </c>
      <c r="B35" s="9">
        <v>192</v>
      </c>
      <c r="C35" s="41">
        <f t="shared" si="1"/>
        <v>0</v>
      </c>
      <c r="D35" s="42">
        <f t="shared" si="0"/>
        <v>5840</v>
      </c>
      <c r="E35" s="50"/>
      <c r="F35" s="9"/>
      <c r="G35" s="43">
        <f aca="true" t="shared" si="17" ref="G35:G63">IF($C35&lt;&gt;0,95,0)</f>
        <v>0</v>
      </c>
      <c r="H35" s="9"/>
      <c r="I35" s="9"/>
      <c r="J35" s="43">
        <f t="shared" si="15"/>
        <v>0</v>
      </c>
      <c r="K35" s="9"/>
      <c r="L35" s="9"/>
      <c r="M35" s="43">
        <f aca="true" t="shared" si="18" ref="M35:M63">IF($C35&lt;&gt;0,95,0)</f>
        <v>0</v>
      </c>
      <c r="N35" s="9"/>
      <c r="O35" s="9"/>
      <c r="P35" s="43">
        <f t="shared" si="14"/>
        <v>0</v>
      </c>
      <c r="Q35" s="9"/>
      <c r="R35" s="9"/>
      <c r="S35" s="43">
        <f t="shared" si="16"/>
        <v>0</v>
      </c>
      <c r="T35" s="45">
        <f t="shared" si="12"/>
        <v>1</v>
      </c>
      <c r="U35" s="50">
        <v>95</v>
      </c>
      <c r="V35" s="43">
        <f t="shared" si="13"/>
        <v>0</v>
      </c>
    </row>
    <row r="36" spans="1:22" ht="13.5" thickBot="1">
      <c r="A36" s="40">
        <v>16.5</v>
      </c>
      <c r="B36" s="9">
        <v>198</v>
      </c>
      <c r="C36" s="41">
        <f t="shared" si="1"/>
        <v>0</v>
      </c>
      <c r="D36" s="42">
        <f t="shared" si="0"/>
        <v>6022.5</v>
      </c>
      <c r="E36" s="9"/>
      <c r="F36" s="9"/>
      <c r="G36" s="43">
        <f t="shared" si="17"/>
        <v>0</v>
      </c>
      <c r="H36" s="9"/>
      <c r="I36" s="9"/>
      <c r="J36" s="43">
        <f t="shared" si="15"/>
        <v>0</v>
      </c>
      <c r="K36" s="9"/>
      <c r="L36" s="9"/>
      <c r="M36" s="43">
        <f t="shared" si="18"/>
        <v>0</v>
      </c>
      <c r="N36" s="9"/>
      <c r="O36" s="9"/>
      <c r="P36" s="43">
        <f t="shared" si="14"/>
        <v>0</v>
      </c>
      <c r="Q36" s="9"/>
      <c r="R36" s="9"/>
      <c r="S36" s="43">
        <f t="shared" si="16"/>
        <v>0</v>
      </c>
      <c r="T36" s="9"/>
      <c r="U36" s="50"/>
      <c r="V36" s="43">
        <f aca="true" t="shared" si="19" ref="V36:V63">IF($C36&lt;&gt;0,95,0)</f>
        <v>0</v>
      </c>
    </row>
    <row r="37" spans="1:22" ht="13.5" thickBot="1">
      <c r="A37" s="40">
        <v>17</v>
      </c>
      <c r="B37" s="9">
        <v>204</v>
      </c>
      <c r="C37" s="41">
        <f t="shared" si="1"/>
        <v>0</v>
      </c>
      <c r="D37" s="42">
        <f t="shared" si="0"/>
        <v>6205</v>
      </c>
      <c r="E37" s="9"/>
      <c r="F37" s="9"/>
      <c r="G37" s="43">
        <f t="shared" si="17"/>
        <v>0</v>
      </c>
      <c r="H37" s="9"/>
      <c r="I37" s="9"/>
      <c r="J37" s="43">
        <f t="shared" si="15"/>
        <v>0</v>
      </c>
      <c r="K37" s="9"/>
      <c r="L37" s="9"/>
      <c r="M37" s="43">
        <f t="shared" si="18"/>
        <v>0</v>
      </c>
      <c r="N37" s="9"/>
      <c r="O37" s="9"/>
      <c r="P37" s="43">
        <f t="shared" si="14"/>
        <v>0</v>
      </c>
      <c r="Q37" s="9"/>
      <c r="R37" s="9"/>
      <c r="S37" s="43">
        <f t="shared" si="16"/>
        <v>0</v>
      </c>
      <c r="T37" s="9"/>
      <c r="U37" s="50"/>
      <c r="V37" s="43">
        <f t="shared" si="19"/>
        <v>0</v>
      </c>
    </row>
    <row r="38" spans="1:22" ht="13.5" thickBot="1">
      <c r="A38" s="40">
        <v>17.5</v>
      </c>
      <c r="B38" s="9">
        <v>210</v>
      </c>
      <c r="C38" s="41">
        <f t="shared" si="1"/>
        <v>0</v>
      </c>
      <c r="D38" s="42">
        <f t="shared" si="0"/>
        <v>6387.5</v>
      </c>
      <c r="E38" s="9"/>
      <c r="F38" s="9"/>
      <c r="G38" s="43">
        <f t="shared" si="17"/>
        <v>0</v>
      </c>
      <c r="H38" s="9"/>
      <c r="I38" s="9"/>
      <c r="J38" s="43">
        <f t="shared" si="15"/>
        <v>0</v>
      </c>
      <c r="K38" s="9"/>
      <c r="L38" s="9"/>
      <c r="M38" s="43">
        <f t="shared" si="18"/>
        <v>0</v>
      </c>
      <c r="N38" s="9"/>
      <c r="O38" s="9"/>
      <c r="P38" s="43">
        <f t="shared" si="14"/>
        <v>0</v>
      </c>
      <c r="Q38" s="9"/>
      <c r="R38" s="9"/>
      <c r="S38" s="43">
        <f t="shared" si="16"/>
        <v>0</v>
      </c>
      <c r="T38" s="9"/>
      <c r="U38" s="50"/>
      <c r="V38" s="43">
        <f t="shared" si="19"/>
        <v>0</v>
      </c>
    </row>
    <row r="39" spans="1:22" ht="13.5" thickBot="1">
      <c r="A39" s="40">
        <v>18</v>
      </c>
      <c r="B39" s="9">
        <v>216</v>
      </c>
      <c r="C39" s="41">
        <f t="shared" si="1"/>
        <v>0</v>
      </c>
      <c r="D39" s="42">
        <f t="shared" si="0"/>
        <v>6570</v>
      </c>
      <c r="E39" s="9"/>
      <c r="F39" s="9"/>
      <c r="G39" s="43">
        <f t="shared" si="17"/>
        <v>0</v>
      </c>
      <c r="H39" s="9"/>
      <c r="I39" s="9"/>
      <c r="J39" s="43">
        <f t="shared" si="15"/>
        <v>0</v>
      </c>
      <c r="K39" s="9"/>
      <c r="L39" s="9"/>
      <c r="M39" s="43">
        <f t="shared" si="18"/>
        <v>0</v>
      </c>
      <c r="N39" s="9"/>
      <c r="O39" s="9"/>
      <c r="P39" s="43">
        <f t="shared" si="14"/>
        <v>0</v>
      </c>
      <c r="Q39" s="9"/>
      <c r="R39" s="9"/>
      <c r="S39" s="43">
        <f t="shared" si="16"/>
        <v>0</v>
      </c>
      <c r="T39" s="9"/>
      <c r="U39" s="50"/>
      <c r="V39" s="43">
        <f t="shared" si="19"/>
        <v>0</v>
      </c>
    </row>
    <row r="40" spans="1:22" ht="13.5" thickBot="1">
      <c r="A40" s="40">
        <v>18.5</v>
      </c>
      <c r="B40" s="9">
        <v>222</v>
      </c>
      <c r="C40" s="41">
        <f t="shared" si="1"/>
        <v>0</v>
      </c>
      <c r="D40" s="42">
        <f t="shared" si="0"/>
        <v>6752.5</v>
      </c>
      <c r="E40" s="9"/>
      <c r="F40" s="9"/>
      <c r="G40" s="43">
        <f t="shared" si="17"/>
        <v>0</v>
      </c>
      <c r="H40" s="9"/>
      <c r="I40" s="9"/>
      <c r="J40" s="43">
        <f t="shared" si="15"/>
        <v>0</v>
      </c>
      <c r="K40" s="9"/>
      <c r="L40" s="9"/>
      <c r="M40" s="43">
        <f t="shared" si="18"/>
        <v>0</v>
      </c>
      <c r="N40" s="9"/>
      <c r="O40" s="9"/>
      <c r="P40" s="43">
        <f t="shared" si="14"/>
        <v>0</v>
      </c>
      <c r="Q40" s="9"/>
      <c r="R40" s="9"/>
      <c r="S40" s="43">
        <f t="shared" si="16"/>
        <v>0</v>
      </c>
      <c r="T40" s="9"/>
      <c r="U40" s="9"/>
      <c r="V40" s="43">
        <f t="shared" si="19"/>
        <v>0</v>
      </c>
    </row>
    <row r="41" spans="1:22" ht="13.5" thickBot="1">
      <c r="A41" s="40">
        <v>19</v>
      </c>
      <c r="B41" s="9">
        <v>228</v>
      </c>
      <c r="C41" s="41">
        <f t="shared" si="1"/>
        <v>0</v>
      </c>
      <c r="D41" s="42">
        <f t="shared" si="0"/>
        <v>6935</v>
      </c>
      <c r="E41" s="9"/>
      <c r="F41" s="9"/>
      <c r="G41" s="43">
        <f t="shared" si="17"/>
        <v>0</v>
      </c>
      <c r="H41" s="9"/>
      <c r="I41" s="9"/>
      <c r="J41" s="43">
        <f t="shared" si="15"/>
        <v>0</v>
      </c>
      <c r="K41" s="9"/>
      <c r="L41" s="9"/>
      <c r="M41" s="43">
        <f t="shared" si="18"/>
        <v>0</v>
      </c>
      <c r="N41" s="9"/>
      <c r="O41" s="9"/>
      <c r="P41" s="43">
        <f t="shared" si="14"/>
        <v>0</v>
      </c>
      <c r="Q41" s="9"/>
      <c r="R41" s="9"/>
      <c r="S41" s="43">
        <f t="shared" si="16"/>
        <v>0</v>
      </c>
      <c r="T41" s="9"/>
      <c r="U41" s="9"/>
      <c r="V41" s="43">
        <f t="shared" si="19"/>
        <v>0</v>
      </c>
    </row>
    <row r="42" spans="1:22" ht="13.5" thickBot="1">
      <c r="A42" s="40">
        <v>19.5</v>
      </c>
      <c r="B42" s="9">
        <v>234</v>
      </c>
      <c r="C42" s="41">
        <f t="shared" si="1"/>
        <v>0</v>
      </c>
      <c r="D42" s="42">
        <f t="shared" si="0"/>
        <v>7117.5</v>
      </c>
      <c r="E42" s="9"/>
      <c r="F42" s="9"/>
      <c r="G42" s="43">
        <f t="shared" si="17"/>
        <v>0</v>
      </c>
      <c r="H42" s="9"/>
      <c r="I42" s="9"/>
      <c r="J42" s="43">
        <f t="shared" si="15"/>
        <v>0</v>
      </c>
      <c r="K42" s="9"/>
      <c r="L42" s="9"/>
      <c r="M42" s="43">
        <f t="shared" si="18"/>
        <v>0</v>
      </c>
      <c r="N42" s="9"/>
      <c r="O42" s="9"/>
      <c r="P42" s="43">
        <f t="shared" si="14"/>
        <v>0</v>
      </c>
      <c r="Q42" s="9"/>
      <c r="R42" s="9"/>
      <c r="S42" s="43">
        <f t="shared" si="16"/>
        <v>0</v>
      </c>
      <c r="T42" s="9"/>
      <c r="U42" s="9"/>
      <c r="V42" s="43">
        <f t="shared" si="19"/>
        <v>0</v>
      </c>
    </row>
    <row r="43" spans="1:22" ht="13.5" thickBot="1">
      <c r="A43" s="40">
        <v>20</v>
      </c>
      <c r="B43" s="9">
        <v>240</v>
      </c>
      <c r="C43" s="41">
        <f t="shared" si="1"/>
        <v>0</v>
      </c>
      <c r="D43" s="42">
        <f t="shared" si="0"/>
        <v>7300</v>
      </c>
      <c r="E43" s="9"/>
      <c r="F43" s="9"/>
      <c r="G43" s="43">
        <f t="shared" si="17"/>
        <v>0</v>
      </c>
      <c r="H43" s="9"/>
      <c r="I43" s="9"/>
      <c r="J43" s="43">
        <f t="shared" si="15"/>
        <v>0</v>
      </c>
      <c r="K43" s="9"/>
      <c r="L43" s="9"/>
      <c r="M43" s="43">
        <f t="shared" si="18"/>
        <v>0</v>
      </c>
      <c r="N43" s="9"/>
      <c r="O43" s="9"/>
      <c r="P43" s="43">
        <f t="shared" si="14"/>
        <v>0</v>
      </c>
      <c r="Q43" s="9"/>
      <c r="R43" s="9"/>
      <c r="S43" s="43">
        <f t="shared" si="16"/>
        <v>0</v>
      </c>
      <c r="T43" s="9"/>
      <c r="U43" s="9"/>
      <c r="V43" s="43">
        <f t="shared" si="19"/>
        <v>0</v>
      </c>
    </row>
    <row r="44" spans="1:22" ht="13.5" thickBot="1">
      <c r="A44" s="40">
        <v>20.5</v>
      </c>
      <c r="B44" s="9">
        <v>246</v>
      </c>
      <c r="C44" s="41">
        <f t="shared" si="1"/>
        <v>0</v>
      </c>
      <c r="D44" s="42">
        <f t="shared" si="0"/>
        <v>7482.5</v>
      </c>
      <c r="E44" s="9"/>
      <c r="F44" s="9"/>
      <c r="G44" s="43">
        <f t="shared" si="17"/>
        <v>0</v>
      </c>
      <c r="H44" s="9"/>
      <c r="I44" s="9"/>
      <c r="J44" s="43">
        <f t="shared" si="15"/>
        <v>0</v>
      </c>
      <c r="K44" s="9"/>
      <c r="L44" s="9"/>
      <c r="M44" s="43">
        <f t="shared" si="18"/>
        <v>0</v>
      </c>
      <c r="N44" s="9"/>
      <c r="O44" s="9"/>
      <c r="P44" s="43">
        <f t="shared" si="14"/>
        <v>0</v>
      </c>
      <c r="Q44" s="9"/>
      <c r="R44" s="9"/>
      <c r="S44" s="43">
        <f t="shared" si="16"/>
        <v>0</v>
      </c>
      <c r="T44" s="9"/>
      <c r="U44" s="9"/>
      <c r="V44" s="43">
        <f t="shared" si="19"/>
        <v>0</v>
      </c>
    </row>
    <row r="45" spans="1:22" ht="13.5" thickBot="1">
      <c r="A45" s="40">
        <v>21</v>
      </c>
      <c r="B45" s="9">
        <v>252</v>
      </c>
      <c r="C45" s="41">
        <f t="shared" si="1"/>
        <v>0</v>
      </c>
      <c r="D45" s="42">
        <f t="shared" si="0"/>
        <v>7665</v>
      </c>
      <c r="E45" s="9"/>
      <c r="F45" s="9"/>
      <c r="G45" s="43">
        <f t="shared" si="17"/>
        <v>0</v>
      </c>
      <c r="H45" s="9"/>
      <c r="I45" s="9"/>
      <c r="J45" s="43">
        <f t="shared" si="15"/>
        <v>0</v>
      </c>
      <c r="K45" s="9"/>
      <c r="L45" s="9"/>
      <c r="M45" s="43">
        <f t="shared" si="18"/>
        <v>0</v>
      </c>
      <c r="N45" s="9"/>
      <c r="O45" s="9"/>
      <c r="P45" s="43">
        <f t="shared" si="14"/>
        <v>0</v>
      </c>
      <c r="Q45" s="9"/>
      <c r="R45" s="9"/>
      <c r="S45" s="43">
        <f t="shared" si="16"/>
        <v>0</v>
      </c>
      <c r="T45" s="9"/>
      <c r="U45" s="9"/>
      <c r="V45" s="43">
        <f t="shared" si="19"/>
        <v>0</v>
      </c>
    </row>
    <row r="46" spans="1:22" ht="13.5" thickBot="1">
      <c r="A46" s="40">
        <v>21.5</v>
      </c>
      <c r="B46" s="9">
        <v>258</v>
      </c>
      <c r="C46" s="41">
        <f t="shared" si="1"/>
        <v>0</v>
      </c>
      <c r="D46" s="42">
        <f t="shared" si="0"/>
        <v>7847.5</v>
      </c>
      <c r="E46" s="9"/>
      <c r="F46" s="9"/>
      <c r="G46" s="43">
        <f t="shared" si="17"/>
        <v>0</v>
      </c>
      <c r="H46" s="9"/>
      <c r="I46" s="9"/>
      <c r="J46" s="43">
        <f t="shared" si="15"/>
        <v>0</v>
      </c>
      <c r="K46" s="9"/>
      <c r="L46" s="9"/>
      <c r="M46" s="43">
        <f t="shared" si="18"/>
        <v>0</v>
      </c>
      <c r="N46" s="9"/>
      <c r="O46" s="9"/>
      <c r="P46" s="43">
        <f t="shared" si="14"/>
        <v>0</v>
      </c>
      <c r="Q46" s="9"/>
      <c r="R46" s="9"/>
      <c r="S46" s="43">
        <f t="shared" si="16"/>
        <v>0</v>
      </c>
      <c r="T46" s="9"/>
      <c r="U46" s="9"/>
      <c r="V46" s="43">
        <f t="shared" si="19"/>
        <v>0</v>
      </c>
    </row>
    <row r="47" spans="1:22" ht="13.5" thickBot="1">
      <c r="A47" s="40">
        <v>22</v>
      </c>
      <c r="B47" s="9">
        <v>264</v>
      </c>
      <c r="C47" s="41">
        <f t="shared" si="1"/>
        <v>0</v>
      </c>
      <c r="D47" s="42">
        <f t="shared" si="0"/>
        <v>8030</v>
      </c>
      <c r="E47" s="9"/>
      <c r="F47" s="9"/>
      <c r="G47" s="43">
        <f t="shared" si="17"/>
        <v>0</v>
      </c>
      <c r="H47" s="9"/>
      <c r="I47" s="9"/>
      <c r="J47" s="43">
        <f t="shared" si="15"/>
        <v>0</v>
      </c>
      <c r="K47" s="9"/>
      <c r="L47" s="9"/>
      <c r="M47" s="43">
        <f t="shared" si="18"/>
        <v>0</v>
      </c>
      <c r="N47" s="9"/>
      <c r="O47" s="9"/>
      <c r="P47" s="43">
        <f t="shared" si="14"/>
        <v>0</v>
      </c>
      <c r="Q47" s="9"/>
      <c r="R47" s="9"/>
      <c r="S47" s="43">
        <f t="shared" si="16"/>
        <v>0</v>
      </c>
      <c r="T47" s="9"/>
      <c r="U47" s="9"/>
      <c r="V47" s="43">
        <f t="shared" si="19"/>
        <v>0</v>
      </c>
    </row>
    <row r="48" spans="1:22" ht="13.5" thickBot="1">
      <c r="A48" s="40">
        <v>22.5</v>
      </c>
      <c r="B48" s="9">
        <v>270</v>
      </c>
      <c r="C48" s="41">
        <f t="shared" si="1"/>
        <v>0</v>
      </c>
      <c r="D48" s="42">
        <f t="shared" si="0"/>
        <v>8212.5</v>
      </c>
      <c r="E48" s="9"/>
      <c r="F48" s="9"/>
      <c r="G48" s="43">
        <f t="shared" si="17"/>
        <v>0</v>
      </c>
      <c r="H48" s="9"/>
      <c r="I48" s="9"/>
      <c r="J48" s="43">
        <f t="shared" si="15"/>
        <v>0</v>
      </c>
      <c r="K48" s="9"/>
      <c r="L48" s="9"/>
      <c r="M48" s="43">
        <f t="shared" si="18"/>
        <v>0</v>
      </c>
      <c r="N48" s="9"/>
      <c r="O48" s="9"/>
      <c r="P48" s="43">
        <f t="shared" si="14"/>
        <v>0</v>
      </c>
      <c r="Q48" s="9"/>
      <c r="R48" s="9"/>
      <c r="S48" s="43">
        <f t="shared" si="16"/>
        <v>0</v>
      </c>
      <c r="T48" s="9"/>
      <c r="U48" s="9"/>
      <c r="V48" s="43">
        <f t="shared" si="19"/>
        <v>0</v>
      </c>
    </row>
    <row r="49" spans="1:22" ht="13.5" thickBot="1">
      <c r="A49" s="40">
        <v>23</v>
      </c>
      <c r="B49" s="9">
        <v>276</v>
      </c>
      <c r="C49" s="41">
        <f t="shared" si="1"/>
        <v>0</v>
      </c>
      <c r="D49" s="42">
        <f t="shared" si="0"/>
        <v>8395</v>
      </c>
      <c r="E49" s="9"/>
      <c r="F49" s="9"/>
      <c r="G49" s="43">
        <f t="shared" si="17"/>
        <v>0</v>
      </c>
      <c r="H49" s="9"/>
      <c r="I49" s="9"/>
      <c r="J49" s="43">
        <f t="shared" si="15"/>
        <v>0</v>
      </c>
      <c r="K49" s="9"/>
      <c r="L49" s="9"/>
      <c r="M49" s="43">
        <f t="shared" si="18"/>
        <v>0</v>
      </c>
      <c r="N49" s="9"/>
      <c r="O49" s="9"/>
      <c r="P49" s="43">
        <f t="shared" si="14"/>
        <v>0</v>
      </c>
      <c r="Q49" s="9"/>
      <c r="R49" s="9"/>
      <c r="S49" s="43">
        <f t="shared" si="16"/>
        <v>0</v>
      </c>
      <c r="T49" s="9"/>
      <c r="U49" s="9"/>
      <c r="V49" s="43">
        <f t="shared" si="19"/>
        <v>0</v>
      </c>
    </row>
    <row r="50" spans="1:22" ht="13.5" thickBot="1">
      <c r="A50" s="40">
        <v>23.5</v>
      </c>
      <c r="B50" s="9">
        <v>282</v>
      </c>
      <c r="C50" s="41">
        <f t="shared" si="1"/>
        <v>0</v>
      </c>
      <c r="D50" s="42">
        <f t="shared" si="0"/>
        <v>8577.5</v>
      </c>
      <c r="E50" s="9"/>
      <c r="F50" s="9"/>
      <c r="G50" s="43">
        <f t="shared" si="17"/>
        <v>0</v>
      </c>
      <c r="H50" s="9"/>
      <c r="I50" s="9"/>
      <c r="J50" s="43">
        <f t="shared" si="15"/>
        <v>0</v>
      </c>
      <c r="K50" s="9"/>
      <c r="L50" s="9"/>
      <c r="M50" s="43">
        <f t="shared" si="18"/>
        <v>0</v>
      </c>
      <c r="N50" s="9"/>
      <c r="O50" s="9"/>
      <c r="P50" s="43">
        <f t="shared" si="14"/>
        <v>0</v>
      </c>
      <c r="Q50" s="9"/>
      <c r="R50" s="9"/>
      <c r="S50" s="43">
        <f t="shared" si="16"/>
        <v>0</v>
      </c>
      <c r="T50" s="9"/>
      <c r="U50" s="9"/>
      <c r="V50" s="43">
        <f t="shared" si="19"/>
        <v>0</v>
      </c>
    </row>
    <row r="51" spans="1:22" ht="13.5" thickBot="1">
      <c r="A51" s="40">
        <v>24</v>
      </c>
      <c r="B51" s="9">
        <v>288</v>
      </c>
      <c r="C51" s="41">
        <f t="shared" si="1"/>
        <v>0</v>
      </c>
      <c r="D51" s="42">
        <f t="shared" si="0"/>
        <v>8760</v>
      </c>
      <c r="E51" s="9"/>
      <c r="F51" s="9"/>
      <c r="G51" s="43">
        <f t="shared" si="17"/>
        <v>0</v>
      </c>
      <c r="H51" s="9"/>
      <c r="I51" s="9"/>
      <c r="J51" s="43">
        <f t="shared" si="15"/>
        <v>0</v>
      </c>
      <c r="K51" s="9"/>
      <c r="L51" s="9"/>
      <c r="M51" s="43">
        <f t="shared" si="18"/>
        <v>0</v>
      </c>
      <c r="N51" s="9"/>
      <c r="O51" s="9"/>
      <c r="P51" s="43">
        <f t="shared" si="14"/>
        <v>0</v>
      </c>
      <c r="Q51" s="9"/>
      <c r="R51" s="9"/>
      <c r="S51" s="43">
        <f t="shared" si="16"/>
        <v>0</v>
      </c>
      <c r="T51" s="9"/>
      <c r="U51" s="9"/>
      <c r="V51" s="43">
        <f t="shared" si="19"/>
        <v>0</v>
      </c>
    </row>
    <row r="52" spans="1:22" ht="13.5" thickBot="1">
      <c r="A52" s="40">
        <v>24.5</v>
      </c>
      <c r="B52" s="9">
        <v>294</v>
      </c>
      <c r="C52" s="41">
        <f t="shared" si="1"/>
        <v>0</v>
      </c>
      <c r="D52" s="42">
        <f t="shared" si="0"/>
        <v>8942.5</v>
      </c>
      <c r="E52" s="9"/>
      <c r="F52" s="9"/>
      <c r="G52" s="43">
        <f t="shared" si="17"/>
        <v>0</v>
      </c>
      <c r="H52" s="9"/>
      <c r="I52" s="9"/>
      <c r="J52" s="43">
        <f t="shared" si="15"/>
        <v>0</v>
      </c>
      <c r="K52" s="9"/>
      <c r="L52" s="9"/>
      <c r="M52" s="43">
        <f t="shared" si="18"/>
        <v>0</v>
      </c>
      <c r="N52" s="9"/>
      <c r="O52" s="9"/>
      <c r="P52" s="43">
        <f t="shared" si="14"/>
        <v>0</v>
      </c>
      <c r="Q52" s="9"/>
      <c r="R52" s="9"/>
      <c r="S52" s="43">
        <f t="shared" si="16"/>
        <v>0</v>
      </c>
      <c r="T52" s="9"/>
      <c r="U52" s="9"/>
      <c r="V52" s="43">
        <f t="shared" si="19"/>
        <v>0</v>
      </c>
    </row>
    <row r="53" spans="1:22" ht="13.5" thickBot="1">
      <c r="A53" s="40">
        <v>25</v>
      </c>
      <c r="B53" s="9">
        <v>300</v>
      </c>
      <c r="C53" s="41">
        <f t="shared" si="1"/>
        <v>0</v>
      </c>
      <c r="D53" s="42">
        <f t="shared" si="0"/>
        <v>9125</v>
      </c>
      <c r="E53" s="9"/>
      <c r="F53" s="9"/>
      <c r="G53" s="43">
        <f t="shared" si="17"/>
        <v>0</v>
      </c>
      <c r="H53" s="9"/>
      <c r="I53" s="9"/>
      <c r="J53" s="43">
        <f t="shared" si="15"/>
        <v>0</v>
      </c>
      <c r="K53" s="9"/>
      <c r="L53" s="9"/>
      <c r="M53" s="43">
        <f t="shared" si="18"/>
        <v>0</v>
      </c>
      <c r="N53" s="9"/>
      <c r="O53" s="9"/>
      <c r="P53" s="43">
        <f t="shared" si="14"/>
        <v>0</v>
      </c>
      <c r="Q53" s="9"/>
      <c r="R53" s="9"/>
      <c r="S53" s="43">
        <f t="shared" si="16"/>
        <v>0</v>
      </c>
      <c r="T53" s="9"/>
      <c r="U53" s="9"/>
      <c r="V53" s="43">
        <f t="shared" si="19"/>
        <v>0</v>
      </c>
    </row>
    <row r="54" spans="1:22" ht="13.5" thickBot="1">
      <c r="A54" s="40">
        <v>25.5</v>
      </c>
      <c r="B54" s="9">
        <v>306</v>
      </c>
      <c r="C54" s="41">
        <f t="shared" si="1"/>
        <v>0</v>
      </c>
      <c r="D54" s="42">
        <f t="shared" si="0"/>
        <v>9307.5</v>
      </c>
      <c r="E54" s="9"/>
      <c r="F54" s="9"/>
      <c r="G54" s="43">
        <f t="shared" si="17"/>
        <v>0</v>
      </c>
      <c r="H54" s="9"/>
      <c r="I54" s="9"/>
      <c r="J54" s="43">
        <f t="shared" si="15"/>
        <v>0</v>
      </c>
      <c r="K54" s="9"/>
      <c r="L54" s="9"/>
      <c r="M54" s="43">
        <f t="shared" si="18"/>
        <v>0</v>
      </c>
      <c r="N54" s="9"/>
      <c r="O54" s="9"/>
      <c r="P54" s="43">
        <f t="shared" si="14"/>
        <v>0</v>
      </c>
      <c r="Q54" s="9"/>
      <c r="R54" s="9"/>
      <c r="S54" s="43">
        <f t="shared" si="16"/>
        <v>0</v>
      </c>
      <c r="T54" s="9"/>
      <c r="U54" s="9"/>
      <c r="V54" s="43">
        <f t="shared" si="19"/>
        <v>0</v>
      </c>
    </row>
    <row r="55" spans="1:22" ht="13.5" thickBot="1">
      <c r="A55" s="40">
        <v>26</v>
      </c>
      <c r="B55" s="9">
        <v>312</v>
      </c>
      <c r="C55" s="41">
        <f t="shared" si="1"/>
        <v>0</v>
      </c>
      <c r="D55" s="42">
        <f t="shared" si="0"/>
        <v>9490</v>
      </c>
      <c r="E55" s="9"/>
      <c r="F55" s="9"/>
      <c r="G55" s="43">
        <f t="shared" si="17"/>
        <v>0</v>
      </c>
      <c r="H55" s="9"/>
      <c r="I55" s="9"/>
      <c r="J55" s="43">
        <f t="shared" si="15"/>
        <v>0</v>
      </c>
      <c r="K55" s="9"/>
      <c r="L55" s="9"/>
      <c r="M55" s="43">
        <f t="shared" si="18"/>
        <v>0</v>
      </c>
      <c r="N55" s="9"/>
      <c r="O55" s="9"/>
      <c r="P55" s="43">
        <f t="shared" si="14"/>
        <v>0</v>
      </c>
      <c r="Q55" s="9"/>
      <c r="R55" s="9"/>
      <c r="S55" s="43">
        <f t="shared" si="16"/>
        <v>0</v>
      </c>
      <c r="T55" s="9"/>
      <c r="U55" s="9"/>
      <c r="V55" s="43">
        <f t="shared" si="19"/>
        <v>0</v>
      </c>
    </row>
    <row r="56" spans="1:22" ht="13.5" thickBot="1">
      <c r="A56" s="40">
        <v>26.5</v>
      </c>
      <c r="B56" s="9">
        <v>318</v>
      </c>
      <c r="C56" s="41">
        <f t="shared" si="1"/>
        <v>0</v>
      </c>
      <c r="D56" s="42">
        <f t="shared" si="0"/>
        <v>9672.5</v>
      </c>
      <c r="E56" s="9"/>
      <c r="F56" s="9"/>
      <c r="G56" s="43">
        <f t="shared" si="17"/>
        <v>0</v>
      </c>
      <c r="H56" s="9"/>
      <c r="I56" s="9"/>
      <c r="J56" s="43">
        <f t="shared" si="15"/>
        <v>0</v>
      </c>
      <c r="K56" s="9"/>
      <c r="L56" s="9"/>
      <c r="M56" s="43">
        <f t="shared" si="18"/>
        <v>0</v>
      </c>
      <c r="N56" s="9"/>
      <c r="O56" s="9"/>
      <c r="P56" s="43">
        <f t="shared" si="14"/>
        <v>0</v>
      </c>
      <c r="Q56" s="9"/>
      <c r="R56" s="9"/>
      <c r="S56" s="43">
        <f t="shared" si="16"/>
        <v>0</v>
      </c>
      <c r="T56" s="9"/>
      <c r="U56" s="9"/>
      <c r="V56" s="43">
        <f t="shared" si="19"/>
        <v>0</v>
      </c>
    </row>
    <row r="57" spans="1:22" ht="13.5" thickBot="1">
      <c r="A57" s="40">
        <v>27</v>
      </c>
      <c r="B57" s="9">
        <v>324</v>
      </c>
      <c r="C57" s="41">
        <f t="shared" si="1"/>
        <v>0</v>
      </c>
      <c r="D57" s="42">
        <f t="shared" si="0"/>
        <v>9855</v>
      </c>
      <c r="E57" s="9"/>
      <c r="F57" s="9"/>
      <c r="G57" s="43">
        <f t="shared" si="17"/>
        <v>0</v>
      </c>
      <c r="H57" s="9"/>
      <c r="I57" s="9"/>
      <c r="J57" s="43">
        <f t="shared" si="15"/>
        <v>0</v>
      </c>
      <c r="K57" s="9"/>
      <c r="L57" s="9"/>
      <c r="M57" s="43">
        <f t="shared" si="18"/>
        <v>0</v>
      </c>
      <c r="N57" s="9"/>
      <c r="O57" s="9"/>
      <c r="P57" s="43">
        <f t="shared" si="14"/>
        <v>0</v>
      </c>
      <c r="Q57" s="9"/>
      <c r="R57" s="9"/>
      <c r="S57" s="43">
        <f t="shared" si="16"/>
        <v>0</v>
      </c>
      <c r="T57" s="9"/>
      <c r="U57" s="9"/>
      <c r="V57" s="43">
        <f t="shared" si="19"/>
        <v>0</v>
      </c>
    </row>
    <row r="58" spans="1:22" ht="13.5" thickBot="1">
      <c r="A58" s="40">
        <v>27.5</v>
      </c>
      <c r="B58" s="9">
        <v>330</v>
      </c>
      <c r="C58" s="41">
        <f t="shared" si="1"/>
        <v>0</v>
      </c>
      <c r="D58" s="42">
        <f t="shared" si="0"/>
        <v>10037.5</v>
      </c>
      <c r="E58" s="9"/>
      <c r="F58" s="9"/>
      <c r="G58" s="43">
        <f t="shared" si="17"/>
        <v>0</v>
      </c>
      <c r="H58" s="9"/>
      <c r="I58" s="9"/>
      <c r="J58" s="43">
        <f t="shared" si="15"/>
        <v>0</v>
      </c>
      <c r="K58" s="9"/>
      <c r="L58" s="9"/>
      <c r="M58" s="43">
        <f t="shared" si="18"/>
        <v>0</v>
      </c>
      <c r="N58" s="9"/>
      <c r="O58" s="9"/>
      <c r="P58" s="43">
        <f t="shared" si="14"/>
        <v>0</v>
      </c>
      <c r="Q58" s="9"/>
      <c r="R58" s="9"/>
      <c r="S58" s="43">
        <f t="shared" si="16"/>
        <v>0</v>
      </c>
      <c r="T58" s="9"/>
      <c r="U58" s="9"/>
      <c r="V58" s="43">
        <f t="shared" si="19"/>
        <v>0</v>
      </c>
    </row>
    <row r="59" spans="1:22" ht="13.5" thickBot="1">
      <c r="A59" s="40">
        <v>28</v>
      </c>
      <c r="B59" s="9">
        <v>336</v>
      </c>
      <c r="C59" s="41">
        <f t="shared" si="1"/>
        <v>0</v>
      </c>
      <c r="D59" s="42">
        <f t="shared" si="0"/>
        <v>10220</v>
      </c>
      <c r="E59" s="9"/>
      <c r="F59" s="9"/>
      <c r="G59" s="43">
        <f t="shared" si="17"/>
        <v>0</v>
      </c>
      <c r="H59" s="9"/>
      <c r="I59" s="9"/>
      <c r="J59" s="43">
        <f t="shared" si="15"/>
        <v>0</v>
      </c>
      <c r="K59" s="9"/>
      <c r="L59" s="9"/>
      <c r="M59" s="43">
        <f t="shared" si="18"/>
        <v>0</v>
      </c>
      <c r="N59" s="9"/>
      <c r="O59" s="9"/>
      <c r="P59" s="43">
        <f t="shared" si="14"/>
        <v>0</v>
      </c>
      <c r="Q59" s="9"/>
      <c r="R59" s="9"/>
      <c r="S59" s="43">
        <f t="shared" si="16"/>
        <v>0</v>
      </c>
      <c r="T59" s="9"/>
      <c r="U59" s="9"/>
      <c r="V59" s="43">
        <f t="shared" si="19"/>
        <v>0</v>
      </c>
    </row>
    <row r="60" spans="1:22" ht="13.5" thickBot="1">
      <c r="A60" s="40">
        <v>28.5</v>
      </c>
      <c r="B60" s="9">
        <v>342</v>
      </c>
      <c r="C60" s="41">
        <f t="shared" si="1"/>
        <v>0</v>
      </c>
      <c r="D60" s="42">
        <f t="shared" si="0"/>
        <v>10402.5</v>
      </c>
      <c r="E60" s="9"/>
      <c r="F60" s="9"/>
      <c r="G60" s="43">
        <f t="shared" si="17"/>
        <v>0</v>
      </c>
      <c r="H60" s="9"/>
      <c r="I60" s="9"/>
      <c r="J60" s="43">
        <f t="shared" si="15"/>
        <v>0</v>
      </c>
      <c r="K60" s="9"/>
      <c r="L60" s="9"/>
      <c r="M60" s="43">
        <f t="shared" si="18"/>
        <v>0</v>
      </c>
      <c r="N60" s="9"/>
      <c r="O60" s="9"/>
      <c r="P60" s="43">
        <f t="shared" si="14"/>
        <v>0</v>
      </c>
      <c r="Q60" s="9"/>
      <c r="R60" s="9"/>
      <c r="S60" s="43">
        <f t="shared" si="16"/>
        <v>0</v>
      </c>
      <c r="T60" s="9"/>
      <c r="U60" s="9"/>
      <c r="V60" s="43">
        <f t="shared" si="19"/>
        <v>0</v>
      </c>
    </row>
    <row r="61" spans="1:22" ht="13.5" thickBot="1">
      <c r="A61" s="40">
        <v>29</v>
      </c>
      <c r="B61" s="9">
        <v>348</v>
      </c>
      <c r="C61" s="41">
        <f t="shared" si="1"/>
        <v>0</v>
      </c>
      <c r="D61" s="42">
        <f t="shared" si="0"/>
        <v>10585</v>
      </c>
      <c r="E61" s="9"/>
      <c r="F61" s="9"/>
      <c r="G61" s="43">
        <f t="shared" si="17"/>
        <v>0</v>
      </c>
      <c r="H61" s="9"/>
      <c r="I61" s="9"/>
      <c r="J61" s="43">
        <f t="shared" si="15"/>
        <v>0</v>
      </c>
      <c r="K61" s="9"/>
      <c r="L61" s="9"/>
      <c r="M61" s="43">
        <f t="shared" si="18"/>
        <v>0</v>
      </c>
      <c r="N61" s="9"/>
      <c r="O61" s="9"/>
      <c r="P61" s="43">
        <f t="shared" si="14"/>
        <v>0</v>
      </c>
      <c r="Q61" s="9"/>
      <c r="R61" s="9"/>
      <c r="S61" s="43">
        <f t="shared" si="16"/>
        <v>0</v>
      </c>
      <c r="T61" s="9"/>
      <c r="U61" s="9"/>
      <c r="V61" s="43">
        <f t="shared" si="19"/>
        <v>0</v>
      </c>
    </row>
    <row r="62" spans="1:22" ht="13.5" thickBot="1">
      <c r="A62" s="40">
        <v>29.5</v>
      </c>
      <c r="B62" s="9">
        <v>354</v>
      </c>
      <c r="C62" s="41">
        <v>0</v>
      </c>
      <c r="D62" s="42">
        <f>B62/12*$D$1</f>
        <v>10767.5</v>
      </c>
      <c r="E62" s="9"/>
      <c r="F62" s="9"/>
      <c r="G62" s="43">
        <f t="shared" si="17"/>
        <v>0</v>
      </c>
      <c r="H62" s="9"/>
      <c r="I62" s="9"/>
      <c r="J62" s="43">
        <f t="shared" si="15"/>
        <v>0</v>
      </c>
      <c r="K62" s="9"/>
      <c r="L62" s="9"/>
      <c r="M62" s="43">
        <f t="shared" si="18"/>
        <v>0</v>
      </c>
      <c r="N62" s="9"/>
      <c r="O62" s="9"/>
      <c r="P62" s="43">
        <f t="shared" si="14"/>
        <v>0</v>
      </c>
      <c r="Q62" s="9"/>
      <c r="R62" s="9"/>
      <c r="S62" s="43">
        <f t="shared" si="16"/>
        <v>0</v>
      </c>
      <c r="T62" s="9"/>
      <c r="U62" s="9"/>
      <c r="V62" s="43">
        <f t="shared" si="19"/>
        <v>0</v>
      </c>
    </row>
    <row r="63" spans="1:22" ht="13.5" thickBot="1">
      <c r="A63" s="40">
        <v>30</v>
      </c>
      <c r="B63" s="9">
        <v>360</v>
      </c>
      <c r="C63" s="41">
        <f>IF(AND($C$3&gt;D62,$C$3&lt;=D63),$C$3,0)</f>
        <v>0</v>
      </c>
      <c r="D63" s="42">
        <f>B63/12*$D$1</f>
        <v>10950</v>
      </c>
      <c r="E63" s="9"/>
      <c r="F63" s="9"/>
      <c r="G63" s="43">
        <f t="shared" si="17"/>
        <v>0</v>
      </c>
      <c r="H63" s="9"/>
      <c r="I63" s="9"/>
      <c r="J63" s="43">
        <f t="shared" si="15"/>
        <v>0</v>
      </c>
      <c r="K63" s="9"/>
      <c r="L63" s="9"/>
      <c r="M63" s="43">
        <f t="shared" si="18"/>
        <v>0</v>
      </c>
      <c r="N63" s="9"/>
      <c r="O63" s="9"/>
      <c r="P63" s="43">
        <f t="shared" si="14"/>
        <v>0</v>
      </c>
      <c r="Q63" s="9"/>
      <c r="R63" s="9"/>
      <c r="S63" s="43">
        <f t="shared" si="16"/>
        <v>0</v>
      </c>
      <c r="T63" s="9"/>
      <c r="U63" s="9"/>
      <c r="V63" s="43">
        <f t="shared" si="19"/>
        <v>0</v>
      </c>
    </row>
    <row r="65" spans="7:8" ht="12.75">
      <c r="G65" s="5" t="s">
        <v>17</v>
      </c>
      <c r="H65" s="6"/>
    </row>
    <row r="66" spans="7:8" ht="12.75">
      <c r="G66" s="5" t="s">
        <v>18</v>
      </c>
      <c r="H66" s="6" t="s">
        <v>6</v>
      </c>
    </row>
    <row r="67" spans="7:8" ht="13.5" thickBot="1">
      <c r="G67" s="2" t="s">
        <v>20</v>
      </c>
      <c r="H67" s="6">
        <v>0</v>
      </c>
    </row>
    <row r="68" spans="7:8" ht="13.5" thickBot="1">
      <c r="G68" s="3" t="s">
        <v>0</v>
      </c>
      <c r="H68" s="7">
        <f>G3</f>
        <v>0</v>
      </c>
    </row>
    <row r="69" spans="7:8" ht="12.75">
      <c r="G69" s="3" t="s">
        <v>1</v>
      </c>
      <c r="H69" s="8">
        <f>J3</f>
        <v>0</v>
      </c>
    </row>
    <row r="70" spans="7:8" ht="12.75">
      <c r="G70" s="3" t="s">
        <v>2</v>
      </c>
      <c r="H70" s="8">
        <f>M3</f>
        <v>0</v>
      </c>
    </row>
    <row r="71" spans="7:8" ht="12.75">
      <c r="G71" s="3" t="s">
        <v>3</v>
      </c>
      <c r="H71" s="8">
        <f>P3</f>
        <v>0</v>
      </c>
    </row>
    <row r="72" spans="7:8" ht="12.75">
      <c r="G72" s="3" t="s">
        <v>4</v>
      </c>
      <c r="H72" s="8">
        <f>S3</f>
        <v>0</v>
      </c>
    </row>
    <row r="73" spans="7:8" ht="13.5" thickBot="1">
      <c r="G73" s="4" t="s">
        <v>19</v>
      </c>
      <c r="H73" s="8">
        <f>V3</f>
        <v>0</v>
      </c>
    </row>
    <row r="80" ht="19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9" bestFit="1" customWidth="1"/>
    <col min="2" max="3" width="9.140625" style="9" customWidth="1"/>
    <col min="4" max="4" width="13.140625" style="9" bestFit="1" customWidth="1"/>
    <col min="5" max="5" width="4.8515625" style="9" customWidth="1"/>
    <col min="6" max="6" width="10.00390625" style="9" customWidth="1"/>
    <col min="7" max="7" width="2.57421875" style="9" customWidth="1"/>
    <col min="8" max="8" width="17.00390625" style="9" customWidth="1"/>
    <col min="9" max="9" width="13.8515625" style="9" customWidth="1"/>
    <col min="10" max="16384" width="9.140625" style="9" customWidth="1"/>
  </cols>
  <sheetData>
    <row r="1" ht="15.75" customHeight="1" thickBot="1"/>
    <row r="2" spans="1:2" ht="15.75" customHeight="1">
      <c r="A2" s="10" t="s">
        <v>12</v>
      </c>
      <c r="B2" s="11" t="s">
        <v>6</v>
      </c>
    </row>
    <row r="3" spans="1:2" ht="15.75" customHeight="1">
      <c r="A3" s="51" t="s">
        <v>20</v>
      </c>
      <c r="B3" s="52">
        <v>0</v>
      </c>
    </row>
    <row r="4" spans="1:2" ht="15.75" customHeight="1">
      <c r="A4" s="51" t="s">
        <v>7</v>
      </c>
      <c r="B4" s="53">
        <v>-0.3</v>
      </c>
    </row>
    <row r="5" spans="1:10" ht="15.75" customHeight="1">
      <c r="A5" s="51" t="s">
        <v>8</v>
      </c>
      <c r="B5" s="53">
        <v>-0.2</v>
      </c>
      <c r="I5" s="9">
        <v>182.5</v>
      </c>
      <c r="J5" s="9">
        <v>2.5</v>
      </c>
    </row>
    <row r="6" spans="1:10" ht="15.75" customHeight="1">
      <c r="A6" s="51" t="s">
        <v>9</v>
      </c>
      <c r="B6" s="53">
        <v>-0.1</v>
      </c>
      <c r="I6" s="9">
        <f>I5*J6/J5</f>
        <v>109.5</v>
      </c>
      <c r="J6" s="9">
        <v>1.5</v>
      </c>
    </row>
    <row r="7" spans="1:2" ht="15.75" customHeight="1">
      <c r="A7" s="51" t="s">
        <v>10</v>
      </c>
      <c r="B7" s="53">
        <v>0.1</v>
      </c>
    </row>
    <row r="8" spans="1:2" ht="15.75" customHeight="1">
      <c r="A8" s="51" t="s">
        <v>13</v>
      </c>
      <c r="B8" s="53">
        <v>0.2</v>
      </c>
    </row>
    <row r="9" spans="1:2" ht="15.75" customHeight="1" thickBot="1">
      <c r="A9" s="54" t="s">
        <v>24</v>
      </c>
      <c r="B9" s="55">
        <v>0.2</v>
      </c>
    </row>
    <row r="10" ht="15.75" customHeight="1"/>
    <row r="11" ht="15.75" customHeight="1"/>
    <row r="12" spans="6:9" ht="15.75" customHeight="1" thickBot="1">
      <c r="F12" s="64">
        <f>'PASS CARS'!B7</f>
        <v>0</v>
      </c>
      <c r="H12" s="66" t="e">
        <f>VLOOKUP(TRUE,$H$14:$J$17,2,FALSE)</f>
        <v>#N/A</v>
      </c>
      <c r="I12" s="65" t="e">
        <f>VLOOKUP(TRUE,$H$14:$J$17,3,FALSE)</f>
        <v>#N/A</v>
      </c>
    </row>
    <row r="13" spans="1:6" ht="15.75" customHeight="1">
      <c r="A13" s="56" t="s">
        <v>11</v>
      </c>
      <c r="B13" s="57"/>
      <c r="F13" s="9">
        <v>0</v>
      </c>
    </row>
    <row r="14" spans="1:10" ht="15.75" customHeight="1">
      <c r="A14" s="51" t="s">
        <v>20</v>
      </c>
      <c r="B14" s="58">
        <v>0</v>
      </c>
      <c r="F14" s="9">
        <v>1650</v>
      </c>
      <c r="H14" s="9" t="b">
        <f>AND($F$12&lt;=F14,$F$12&gt;F13)</f>
        <v>0</v>
      </c>
      <c r="I14" s="45" t="s">
        <v>14</v>
      </c>
      <c r="J14" s="59">
        <v>0.51</v>
      </c>
    </row>
    <row r="15" spans="1:10" ht="15.75" customHeight="1">
      <c r="A15" s="45" t="s">
        <v>14</v>
      </c>
      <c r="B15" s="59">
        <v>0.51</v>
      </c>
      <c r="C15" s="9">
        <v>0</v>
      </c>
      <c r="D15" s="9">
        <v>1650</v>
      </c>
      <c r="F15" s="9">
        <v>2250</v>
      </c>
      <c r="H15" s="9" t="b">
        <f>AND($F$12&lt;=F15,$F$12&gt;F14)</f>
        <v>0</v>
      </c>
      <c r="I15" s="45" t="s">
        <v>23</v>
      </c>
      <c r="J15" s="59">
        <v>3.42</v>
      </c>
    </row>
    <row r="16" spans="1:10" ht="15.75" customHeight="1">
      <c r="A16" s="45" t="s">
        <v>23</v>
      </c>
      <c r="B16" s="59">
        <v>3.42</v>
      </c>
      <c r="C16" s="9">
        <v>1651</v>
      </c>
      <c r="D16" s="9">
        <v>2250</v>
      </c>
      <c r="F16" s="9">
        <v>3000</v>
      </c>
      <c r="H16" s="9" t="b">
        <f>AND($F$12&lt;=F16,$F$12&gt;F15)</f>
        <v>0</v>
      </c>
      <c r="I16" s="45" t="s">
        <v>15</v>
      </c>
      <c r="J16" s="59">
        <v>5.98</v>
      </c>
    </row>
    <row r="17" spans="1:10" ht="15.75" customHeight="1">
      <c r="A17" s="45" t="s">
        <v>15</v>
      </c>
      <c r="B17" s="59">
        <v>5.98</v>
      </c>
      <c r="C17" s="9">
        <v>2251</v>
      </c>
      <c r="D17" s="9">
        <v>3000</v>
      </c>
      <c r="F17" s="9">
        <v>9999999</v>
      </c>
      <c r="H17" s="9" t="b">
        <f>AND($F$12&lt;=F17,$F$12&gt;F16)</f>
        <v>0</v>
      </c>
      <c r="I17" s="45" t="s">
        <v>16</v>
      </c>
      <c r="J17" s="59">
        <v>7.69</v>
      </c>
    </row>
    <row r="18" spans="1:9" ht="15.75" customHeight="1">
      <c r="A18" s="45" t="s">
        <v>16</v>
      </c>
      <c r="B18" s="59">
        <v>7.69</v>
      </c>
      <c r="C18" s="9">
        <v>3000</v>
      </c>
      <c r="D18" s="22">
        <v>999999999999</v>
      </c>
      <c r="H18" s="45"/>
      <c r="I18" s="45"/>
    </row>
    <row r="19" spans="1:9" ht="15.75" customHeight="1">
      <c r="A19" s="45"/>
      <c r="B19" s="60"/>
      <c r="D19" s="22"/>
      <c r="H19" s="45"/>
      <c r="I19" s="45"/>
    </row>
    <row r="20" spans="1:9" ht="15.75" customHeight="1">
      <c r="A20" s="45"/>
      <c r="B20" s="60"/>
      <c r="H20" s="45"/>
      <c r="I20" s="45"/>
    </row>
    <row r="21" spans="1:9" ht="15.75" customHeight="1">
      <c r="A21" s="45"/>
      <c r="B21" s="60"/>
      <c r="H21" s="45"/>
      <c r="I21" s="45"/>
    </row>
    <row r="22" spans="1:9" ht="15.75" customHeight="1">
      <c r="A22" s="45"/>
      <c r="B22" s="60"/>
      <c r="H22" s="45"/>
      <c r="I22" s="45"/>
    </row>
    <row r="23" spans="1:9" ht="15.75" customHeight="1">
      <c r="A23" s="45"/>
      <c r="B23" s="60"/>
      <c r="H23" s="45"/>
      <c r="I23" s="45"/>
    </row>
    <row r="24" spans="1:9" ht="15.75" customHeight="1">
      <c r="A24" s="45"/>
      <c r="B24" s="60"/>
      <c r="H24" s="45"/>
      <c r="I24" s="45"/>
    </row>
    <row r="25" spans="1:9" ht="15.75" customHeight="1" thickBot="1">
      <c r="A25" s="70" t="s">
        <v>38</v>
      </c>
      <c r="B25" s="60"/>
      <c r="H25" s="45"/>
      <c r="I25" s="45"/>
    </row>
    <row r="26" spans="1:9" ht="15.75" customHeight="1">
      <c r="A26" s="51" t="s">
        <v>20</v>
      </c>
      <c r="H26" s="45"/>
      <c r="I26" s="45"/>
    </row>
    <row r="27" spans="1:9" ht="15.75" customHeight="1">
      <c r="A27" s="40" t="s">
        <v>62</v>
      </c>
      <c r="H27" s="45"/>
      <c r="I27" s="45"/>
    </row>
    <row r="28" spans="1:9" ht="15.75" customHeight="1">
      <c r="A28" s="40" t="s">
        <v>63</v>
      </c>
      <c r="H28" s="45"/>
      <c r="I28" s="45"/>
    </row>
    <row r="29" spans="8:9" ht="15.75" customHeight="1">
      <c r="H29" s="45"/>
      <c r="I29" s="4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7.25" customHeight="1"/>
  </sheetData>
  <sheetProtection password="CA49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13">
      <formula1>"DATA"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2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21"/>
      <c r="E1" s="9">
        <v>365</v>
      </c>
      <c r="L1" s="9" t="s">
        <v>25</v>
      </c>
      <c r="M1" s="9" t="s">
        <v>26</v>
      </c>
      <c r="N1" s="151" t="s">
        <v>27</v>
      </c>
    </row>
    <row r="2" spans="1:14" ht="13.5" thickBot="1">
      <c r="A2" s="21"/>
      <c r="E2" s="9">
        <v>182.5</v>
      </c>
      <c r="F2" s="152">
        <f>'PASS CARS'!B30</f>
        <v>0</v>
      </c>
      <c r="G2" s="153" t="s">
        <v>28</v>
      </c>
      <c r="K2" s="154" t="e">
        <f>ROUND(VLOOKUP(FALSE,J5:K64,2,FALSE),2)</f>
        <v>#N/A</v>
      </c>
      <c r="L2" s="155" t="e">
        <f>('PASS CARS'!B13+'PASS CARS'!B27)*K2/100</f>
        <v>#N/A</v>
      </c>
      <c r="M2" s="156" t="e">
        <f>'PASS CARS'!B13*95/100+'PASS CARS'!B27</f>
        <v>#N/A</v>
      </c>
      <c r="N2" s="157" t="e">
        <f>IF(L2&lt;=M2,L2,M2)</f>
        <v>#N/A</v>
      </c>
    </row>
    <row r="3" spans="1:12" ht="13.5" thickBot="1">
      <c r="A3" s="21"/>
      <c r="B3" s="22" t="s">
        <v>29</v>
      </c>
      <c r="C3" s="38">
        <f>'PASS CARS'!B24</f>
        <v>0</v>
      </c>
      <c r="D3" s="158"/>
      <c r="F3" s="159" t="e">
        <f>ROUND(VLOOKUP(FALSE,D5:G64,4,FALSE),0)</f>
        <v>#N/A</v>
      </c>
      <c r="G3" s="160" t="e">
        <f>ROUND(IF(F2-F3&lt;=0,0,F2-F3),0)</f>
        <v>#N/A</v>
      </c>
      <c r="L3" s="45"/>
    </row>
    <row r="4" spans="1:12" s="170" customFormat="1" ht="64.5" thickBot="1">
      <c r="A4" s="161" t="s">
        <v>30</v>
      </c>
      <c r="B4" s="162" t="s">
        <v>31</v>
      </c>
      <c r="C4" s="163"/>
      <c r="D4" s="164"/>
      <c r="E4" s="165" t="s">
        <v>32</v>
      </c>
      <c r="F4" s="166" t="s">
        <v>33</v>
      </c>
      <c r="G4" s="167" t="s">
        <v>34</v>
      </c>
      <c r="H4" s="168" t="s">
        <v>35</v>
      </c>
      <c r="I4" s="168" t="s">
        <v>36</v>
      </c>
      <c r="J4" s="165"/>
      <c r="K4" s="168" t="s">
        <v>37</v>
      </c>
      <c r="L4" s="169"/>
    </row>
    <row r="5" spans="1:14" ht="13.5" thickBot="1">
      <c r="A5" s="40">
        <v>0.5</v>
      </c>
      <c r="B5" s="9">
        <v>6</v>
      </c>
      <c r="C5" s="171">
        <f>IF(AND($C$3&gt;E3,$C$3&lt;=E5),$C$3,0)</f>
        <v>0</v>
      </c>
      <c r="D5" s="172" t="b">
        <f>C5=0</f>
        <v>1</v>
      </c>
      <c r="E5" s="173">
        <f aca="true" t="shared" si="0" ref="E5:E62">B5/12*$E$1</f>
        <v>182.5</v>
      </c>
      <c r="F5" s="174">
        <v>7500</v>
      </c>
      <c r="G5" s="175">
        <f>IF(C5=0,0,0+(F5-0)*($C$3-0)/182.5)</f>
        <v>0</v>
      </c>
      <c r="H5" s="9">
        <f>IF(C5&gt;0,($F$2-G5)/500*I5/100,0)</f>
        <v>0</v>
      </c>
      <c r="I5" s="22">
        <v>20</v>
      </c>
      <c r="J5" s="172" t="b">
        <f>K5=0</f>
        <v>1</v>
      </c>
      <c r="K5" s="9">
        <f>IF(H5=0,0,IF(H5&lt;=I5,H5,I5))</f>
        <v>0</v>
      </c>
      <c r="N5" s="176"/>
    </row>
    <row r="6" spans="1:14" ht="13.5" thickBot="1">
      <c r="A6" s="40">
        <v>1</v>
      </c>
      <c r="B6" s="9">
        <v>12</v>
      </c>
      <c r="C6" s="41">
        <f aca="true" t="shared" si="1" ref="C6:C62">IF(AND($C$3&gt;E5,$C$3&lt;=E6),$C$3,0)</f>
        <v>0</v>
      </c>
      <c r="D6" s="172" t="b">
        <f aca="true" t="shared" si="2" ref="D6:D64">C6=0</f>
        <v>1</v>
      </c>
      <c r="E6" s="173">
        <f t="shared" si="0"/>
        <v>365</v>
      </c>
      <c r="F6" s="174">
        <f>F5+7500</f>
        <v>15000</v>
      </c>
      <c r="G6" s="175">
        <f aca="true" t="shared" si="3" ref="G6:G64">IF(C6=0,0,F5+(F6-F5)*($C$3-E5)/182.5)</f>
        <v>0</v>
      </c>
      <c r="H6" s="9">
        <f aca="true" t="shared" si="4" ref="H6:H64">IF(C6&gt;0,($F$2-G6)/500*I6/100,0)</f>
        <v>0</v>
      </c>
      <c r="I6" s="22">
        <v>20</v>
      </c>
      <c r="J6" s="172" t="b">
        <f aca="true" t="shared" si="5" ref="J6:J64">K6=0</f>
        <v>1</v>
      </c>
      <c r="K6" s="9">
        <f aca="true" t="shared" si="6" ref="K6:K64">IF(H6=0,0,IF(H6&lt;=I6,H6,I6))</f>
        <v>0</v>
      </c>
      <c r="N6" s="176"/>
    </row>
    <row r="7" spans="1:14" ht="13.5" thickBot="1">
      <c r="A7" s="40">
        <v>1.5</v>
      </c>
      <c r="B7" s="9">
        <v>18</v>
      </c>
      <c r="C7" s="41">
        <f t="shared" si="1"/>
        <v>0</v>
      </c>
      <c r="D7" s="172" t="b">
        <f t="shared" si="2"/>
        <v>1</v>
      </c>
      <c r="E7" s="173">
        <f t="shared" si="0"/>
        <v>547.5</v>
      </c>
      <c r="F7" s="174">
        <f aca="true" t="shared" si="7" ref="F7:F64">F6+7500</f>
        <v>22500</v>
      </c>
      <c r="G7" s="175">
        <f t="shared" si="3"/>
        <v>0</v>
      </c>
      <c r="H7" s="9">
        <f t="shared" si="4"/>
        <v>0</v>
      </c>
      <c r="I7" s="22">
        <v>20</v>
      </c>
      <c r="J7" s="172" t="b">
        <f t="shared" si="5"/>
        <v>1</v>
      </c>
      <c r="K7" s="9">
        <f t="shared" si="6"/>
        <v>0</v>
      </c>
      <c r="N7" s="151"/>
    </row>
    <row r="8" spans="1:11" ht="13.5" thickBot="1">
      <c r="A8" s="40">
        <v>2</v>
      </c>
      <c r="B8" s="9">
        <v>24</v>
      </c>
      <c r="C8" s="41">
        <f t="shared" si="1"/>
        <v>0</v>
      </c>
      <c r="D8" s="172" t="b">
        <f t="shared" si="2"/>
        <v>1</v>
      </c>
      <c r="E8" s="173">
        <f t="shared" si="0"/>
        <v>730</v>
      </c>
      <c r="F8" s="174">
        <f t="shared" si="7"/>
        <v>30000</v>
      </c>
      <c r="G8" s="175">
        <f t="shared" si="3"/>
        <v>0</v>
      </c>
      <c r="H8" s="9">
        <f t="shared" si="4"/>
        <v>0</v>
      </c>
      <c r="I8" s="22">
        <v>20</v>
      </c>
      <c r="J8" s="172" t="b">
        <f t="shared" si="5"/>
        <v>1</v>
      </c>
      <c r="K8" s="9">
        <f t="shared" si="6"/>
        <v>0</v>
      </c>
    </row>
    <row r="9" spans="1:11" ht="13.5" thickBot="1">
      <c r="A9" s="40">
        <v>2.5</v>
      </c>
      <c r="B9" s="9">
        <v>30</v>
      </c>
      <c r="C9" s="41">
        <f t="shared" si="1"/>
        <v>0</v>
      </c>
      <c r="D9" s="172" t="b">
        <f t="shared" si="2"/>
        <v>1</v>
      </c>
      <c r="E9" s="173">
        <f t="shared" si="0"/>
        <v>912.5</v>
      </c>
      <c r="F9" s="174">
        <f t="shared" si="7"/>
        <v>37500</v>
      </c>
      <c r="G9" s="175">
        <f t="shared" si="3"/>
        <v>0</v>
      </c>
      <c r="H9" s="9">
        <f t="shared" si="4"/>
        <v>0</v>
      </c>
      <c r="I9" s="22">
        <v>20</v>
      </c>
      <c r="J9" s="172" t="b">
        <f t="shared" si="5"/>
        <v>1</v>
      </c>
      <c r="K9" s="9">
        <f t="shared" si="6"/>
        <v>0</v>
      </c>
    </row>
    <row r="10" spans="1:15" ht="13.5" thickBot="1">
      <c r="A10" s="40">
        <v>3</v>
      </c>
      <c r="B10" s="9">
        <v>36</v>
      </c>
      <c r="C10" s="41">
        <f t="shared" si="1"/>
        <v>0</v>
      </c>
      <c r="D10" s="172" t="b">
        <f t="shared" si="2"/>
        <v>1</v>
      </c>
      <c r="E10" s="173">
        <f t="shared" si="0"/>
        <v>1095</v>
      </c>
      <c r="F10" s="174">
        <f t="shared" si="7"/>
        <v>45000</v>
      </c>
      <c r="G10" s="175">
        <f t="shared" si="3"/>
        <v>0</v>
      </c>
      <c r="H10" s="9">
        <f t="shared" si="4"/>
        <v>0</v>
      </c>
      <c r="I10" s="22">
        <v>20</v>
      </c>
      <c r="J10" s="172" t="b">
        <f t="shared" si="5"/>
        <v>1</v>
      </c>
      <c r="K10" s="9">
        <f t="shared" si="6"/>
        <v>0</v>
      </c>
      <c r="O10" s="177"/>
    </row>
    <row r="11" spans="1:15" ht="13.5" thickBot="1">
      <c r="A11" s="40">
        <v>3.5</v>
      </c>
      <c r="B11" s="9">
        <v>42</v>
      </c>
      <c r="C11" s="41">
        <f t="shared" si="1"/>
        <v>0</v>
      </c>
      <c r="D11" s="172" t="b">
        <f t="shared" si="2"/>
        <v>1</v>
      </c>
      <c r="E11" s="173">
        <f t="shared" si="0"/>
        <v>1277.5</v>
      </c>
      <c r="F11" s="174">
        <f t="shared" si="7"/>
        <v>52500</v>
      </c>
      <c r="G11" s="175">
        <f t="shared" si="3"/>
        <v>0</v>
      </c>
      <c r="H11" s="9">
        <f t="shared" si="4"/>
        <v>0</v>
      </c>
      <c r="I11" s="22">
        <v>20</v>
      </c>
      <c r="J11" s="172" t="b">
        <f t="shared" si="5"/>
        <v>1</v>
      </c>
      <c r="K11" s="9">
        <f t="shared" si="6"/>
        <v>0</v>
      </c>
      <c r="O11" s="177"/>
    </row>
    <row r="12" spans="1:11" ht="13.5" thickBot="1">
      <c r="A12" s="40">
        <v>4</v>
      </c>
      <c r="B12" s="9">
        <v>48</v>
      </c>
      <c r="C12" s="41">
        <f t="shared" si="1"/>
        <v>0</v>
      </c>
      <c r="D12" s="172" t="b">
        <f t="shared" si="2"/>
        <v>1</v>
      </c>
      <c r="E12" s="173">
        <f t="shared" si="0"/>
        <v>1460</v>
      </c>
      <c r="F12" s="174">
        <f t="shared" si="7"/>
        <v>60000</v>
      </c>
      <c r="G12" s="175">
        <f t="shared" si="3"/>
        <v>0</v>
      </c>
      <c r="H12" s="9">
        <f t="shared" si="4"/>
        <v>0</v>
      </c>
      <c r="I12" s="22">
        <v>20</v>
      </c>
      <c r="J12" s="172" t="b">
        <f t="shared" si="5"/>
        <v>1</v>
      </c>
      <c r="K12" s="9">
        <f t="shared" si="6"/>
        <v>0</v>
      </c>
    </row>
    <row r="13" spans="1:11" ht="13.5" thickBot="1">
      <c r="A13" s="40">
        <v>4.5</v>
      </c>
      <c r="B13" s="9">
        <v>54</v>
      </c>
      <c r="C13" s="41">
        <f t="shared" si="1"/>
        <v>0</v>
      </c>
      <c r="D13" s="172" t="b">
        <f t="shared" si="2"/>
        <v>1</v>
      </c>
      <c r="E13" s="173">
        <f t="shared" si="0"/>
        <v>1642.5</v>
      </c>
      <c r="F13" s="174">
        <f t="shared" si="7"/>
        <v>67500</v>
      </c>
      <c r="G13" s="175">
        <f t="shared" si="3"/>
        <v>0</v>
      </c>
      <c r="H13" s="9">
        <f t="shared" si="4"/>
        <v>0</v>
      </c>
      <c r="I13" s="22">
        <v>20</v>
      </c>
      <c r="J13" s="172" t="b">
        <f t="shared" si="5"/>
        <v>1</v>
      </c>
      <c r="K13" s="9">
        <f t="shared" si="6"/>
        <v>0</v>
      </c>
    </row>
    <row r="14" spans="1:11" ht="13.5" thickBot="1">
      <c r="A14" s="44">
        <v>5</v>
      </c>
      <c r="B14" s="45">
        <v>60</v>
      </c>
      <c r="C14" s="41">
        <f t="shared" si="1"/>
        <v>0</v>
      </c>
      <c r="D14" s="172" t="b">
        <f t="shared" si="2"/>
        <v>1</v>
      </c>
      <c r="E14" s="178">
        <f t="shared" si="0"/>
        <v>1825</v>
      </c>
      <c r="F14" s="174">
        <f t="shared" si="7"/>
        <v>75000</v>
      </c>
      <c r="G14" s="175">
        <f t="shared" si="3"/>
        <v>0</v>
      </c>
      <c r="H14" s="9">
        <f t="shared" si="4"/>
        <v>0</v>
      </c>
      <c r="I14" s="22">
        <v>20</v>
      </c>
      <c r="J14" s="172" t="b">
        <f t="shared" si="5"/>
        <v>1</v>
      </c>
      <c r="K14" s="9">
        <f t="shared" si="6"/>
        <v>0</v>
      </c>
    </row>
    <row r="15" spans="1:11" ht="13.5" thickBot="1">
      <c r="A15" s="47">
        <v>5.5</v>
      </c>
      <c r="B15" s="48">
        <v>66</v>
      </c>
      <c r="C15" s="41">
        <f t="shared" si="1"/>
        <v>0</v>
      </c>
      <c r="D15" s="172" t="b">
        <f t="shared" si="2"/>
        <v>1</v>
      </c>
      <c r="E15" s="179">
        <f t="shared" si="0"/>
        <v>2007.5</v>
      </c>
      <c r="F15" s="174">
        <f t="shared" si="7"/>
        <v>82500</v>
      </c>
      <c r="G15" s="175">
        <f t="shared" si="3"/>
        <v>0</v>
      </c>
      <c r="H15" s="9">
        <f t="shared" si="4"/>
        <v>0</v>
      </c>
      <c r="I15" s="22">
        <v>20</v>
      </c>
      <c r="J15" s="172" t="b">
        <f t="shared" si="5"/>
        <v>1</v>
      </c>
      <c r="K15" s="9">
        <f t="shared" si="6"/>
        <v>0</v>
      </c>
    </row>
    <row r="16" spans="1:11" ht="13.5" thickBot="1">
      <c r="A16" s="40">
        <v>6</v>
      </c>
      <c r="B16" s="9">
        <v>72</v>
      </c>
      <c r="C16" s="41">
        <f t="shared" si="1"/>
        <v>0</v>
      </c>
      <c r="D16" s="172" t="b">
        <f t="shared" si="2"/>
        <v>1</v>
      </c>
      <c r="E16" s="173">
        <f t="shared" si="0"/>
        <v>2190</v>
      </c>
      <c r="F16" s="174">
        <f t="shared" si="7"/>
        <v>90000</v>
      </c>
      <c r="G16" s="175">
        <f t="shared" si="3"/>
        <v>0</v>
      </c>
      <c r="H16" s="9">
        <f t="shared" si="4"/>
        <v>0</v>
      </c>
      <c r="I16" s="22">
        <v>20</v>
      </c>
      <c r="J16" s="172" t="b">
        <f t="shared" si="5"/>
        <v>1</v>
      </c>
      <c r="K16" s="9">
        <f t="shared" si="6"/>
        <v>0</v>
      </c>
    </row>
    <row r="17" spans="1:11" ht="13.5" thickBot="1">
      <c r="A17" s="40">
        <v>6.5</v>
      </c>
      <c r="B17" s="9">
        <v>78</v>
      </c>
      <c r="C17" s="41">
        <f t="shared" si="1"/>
        <v>0</v>
      </c>
      <c r="D17" s="172" t="b">
        <f t="shared" si="2"/>
        <v>1</v>
      </c>
      <c r="E17" s="173">
        <f t="shared" si="0"/>
        <v>2372.5</v>
      </c>
      <c r="F17" s="174">
        <f t="shared" si="7"/>
        <v>97500</v>
      </c>
      <c r="G17" s="175">
        <f t="shared" si="3"/>
        <v>0</v>
      </c>
      <c r="H17" s="9">
        <f t="shared" si="4"/>
        <v>0</v>
      </c>
      <c r="I17" s="22">
        <v>20</v>
      </c>
      <c r="J17" s="172" t="b">
        <f t="shared" si="5"/>
        <v>1</v>
      </c>
      <c r="K17" s="9">
        <f t="shared" si="6"/>
        <v>0</v>
      </c>
    </row>
    <row r="18" spans="1:11" ht="13.5" thickBot="1">
      <c r="A18" s="40">
        <v>7</v>
      </c>
      <c r="B18" s="9">
        <v>84</v>
      </c>
      <c r="C18" s="41">
        <f t="shared" si="1"/>
        <v>0</v>
      </c>
      <c r="D18" s="172" t="b">
        <f t="shared" si="2"/>
        <v>1</v>
      </c>
      <c r="E18" s="173">
        <f t="shared" si="0"/>
        <v>2555</v>
      </c>
      <c r="F18" s="174">
        <f t="shared" si="7"/>
        <v>105000</v>
      </c>
      <c r="G18" s="175">
        <f t="shared" si="3"/>
        <v>0</v>
      </c>
      <c r="H18" s="9">
        <f>IF(C18&gt;0,($F$2-G18)/500*I18/100,0)</f>
        <v>0</v>
      </c>
      <c r="I18" s="22">
        <v>20</v>
      </c>
      <c r="J18" s="172" t="b">
        <f t="shared" si="5"/>
        <v>1</v>
      </c>
      <c r="K18" s="9">
        <f t="shared" si="6"/>
        <v>0</v>
      </c>
    </row>
    <row r="19" spans="1:11" ht="13.5" thickBot="1">
      <c r="A19" s="40">
        <v>7.5</v>
      </c>
      <c r="B19" s="9">
        <v>90</v>
      </c>
      <c r="C19" s="41">
        <f t="shared" si="1"/>
        <v>0</v>
      </c>
      <c r="D19" s="172" t="b">
        <f t="shared" si="2"/>
        <v>1</v>
      </c>
      <c r="E19" s="173">
        <f t="shared" si="0"/>
        <v>2737.5</v>
      </c>
      <c r="F19" s="174">
        <f t="shared" si="7"/>
        <v>112500</v>
      </c>
      <c r="G19" s="175">
        <f t="shared" si="3"/>
        <v>0</v>
      </c>
      <c r="H19" s="9">
        <f t="shared" si="4"/>
        <v>0</v>
      </c>
      <c r="I19" s="22">
        <v>20</v>
      </c>
      <c r="J19" s="172" t="b">
        <f t="shared" si="5"/>
        <v>1</v>
      </c>
      <c r="K19" s="9">
        <f t="shared" si="6"/>
        <v>0</v>
      </c>
    </row>
    <row r="20" spans="1:11" ht="13.5" thickBot="1">
      <c r="A20" s="40">
        <v>8</v>
      </c>
      <c r="B20" s="9">
        <v>96</v>
      </c>
      <c r="C20" s="41">
        <f t="shared" si="1"/>
        <v>0</v>
      </c>
      <c r="D20" s="172" t="b">
        <f t="shared" si="2"/>
        <v>1</v>
      </c>
      <c r="E20" s="173">
        <f t="shared" si="0"/>
        <v>2920</v>
      </c>
      <c r="F20" s="174">
        <f t="shared" si="7"/>
        <v>120000</v>
      </c>
      <c r="G20" s="175">
        <f t="shared" si="3"/>
        <v>0</v>
      </c>
      <c r="H20" s="9">
        <f t="shared" si="4"/>
        <v>0</v>
      </c>
      <c r="I20" s="22">
        <v>20</v>
      </c>
      <c r="J20" s="172" t="b">
        <f t="shared" si="5"/>
        <v>1</v>
      </c>
      <c r="K20" s="9">
        <f t="shared" si="6"/>
        <v>0</v>
      </c>
    </row>
    <row r="21" spans="1:11" ht="13.5" thickBot="1">
      <c r="A21" s="40">
        <v>8.5</v>
      </c>
      <c r="B21" s="9">
        <v>102</v>
      </c>
      <c r="C21" s="41">
        <f t="shared" si="1"/>
        <v>0</v>
      </c>
      <c r="D21" s="172" t="b">
        <f t="shared" si="2"/>
        <v>1</v>
      </c>
      <c r="E21" s="173">
        <f t="shared" si="0"/>
        <v>3102.5</v>
      </c>
      <c r="F21" s="174">
        <f t="shared" si="7"/>
        <v>127500</v>
      </c>
      <c r="G21" s="175">
        <f t="shared" si="3"/>
        <v>0</v>
      </c>
      <c r="H21" s="9">
        <f t="shared" si="4"/>
        <v>0</v>
      </c>
      <c r="I21" s="22">
        <v>20</v>
      </c>
      <c r="J21" s="172" t="b">
        <f t="shared" si="5"/>
        <v>1</v>
      </c>
      <c r="K21" s="9">
        <f t="shared" si="6"/>
        <v>0</v>
      </c>
    </row>
    <row r="22" spans="1:11" ht="13.5" thickBot="1">
      <c r="A22" s="40">
        <v>9</v>
      </c>
      <c r="B22" s="9">
        <v>108</v>
      </c>
      <c r="C22" s="41">
        <f t="shared" si="1"/>
        <v>0</v>
      </c>
      <c r="D22" s="172" t="b">
        <f t="shared" si="2"/>
        <v>1</v>
      </c>
      <c r="E22" s="173">
        <f t="shared" si="0"/>
        <v>3285</v>
      </c>
      <c r="F22" s="174">
        <f t="shared" si="7"/>
        <v>135000</v>
      </c>
      <c r="G22" s="175">
        <f t="shared" si="3"/>
        <v>0</v>
      </c>
      <c r="H22" s="9">
        <f t="shared" si="4"/>
        <v>0</v>
      </c>
      <c r="I22" s="22">
        <v>20</v>
      </c>
      <c r="J22" s="172" t="b">
        <f t="shared" si="5"/>
        <v>1</v>
      </c>
      <c r="K22" s="9">
        <f t="shared" si="6"/>
        <v>0</v>
      </c>
    </row>
    <row r="23" spans="1:11" ht="13.5" thickBot="1">
      <c r="A23" s="40">
        <v>9.5</v>
      </c>
      <c r="B23" s="9">
        <v>114</v>
      </c>
      <c r="C23" s="41">
        <f t="shared" si="1"/>
        <v>0</v>
      </c>
      <c r="D23" s="172" t="b">
        <f t="shared" si="2"/>
        <v>1</v>
      </c>
      <c r="E23" s="173">
        <f t="shared" si="0"/>
        <v>3467.5</v>
      </c>
      <c r="F23" s="174">
        <f t="shared" si="7"/>
        <v>142500</v>
      </c>
      <c r="G23" s="175">
        <f t="shared" si="3"/>
        <v>0</v>
      </c>
      <c r="H23" s="9">
        <f t="shared" si="4"/>
        <v>0</v>
      </c>
      <c r="I23" s="22">
        <v>20</v>
      </c>
      <c r="J23" s="172" t="b">
        <f t="shared" si="5"/>
        <v>1</v>
      </c>
      <c r="K23" s="9">
        <f t="shared" si="6"/>
        <v>0</v>
      </c>
    </row>
    <row r="24" spans="1:11" ht="13.5" thickBot="1">
      <c r="A24" s="40">
        <v>10</v>
      </c>
      <c r="B24" s="9">
        <v>120</v>
      </c>
      <c r="C24" s="41">
        <f t="shared" si="1"/>
        <v>0</v>
      </c>
      <c r="D24" s="172" t="b">
        <f t="shared" si="2"/>
        <v>1</v>
      </c>
      <c r="E24" s="173">
        <f t="shared" si="0"/>
        <v>3650</v>
      </c>
      <c r="F24" s="174">
        <f t="shared" si="7"/>
        <v>150000</v>
      </c>
      <c r="G24" s="175">
        <f t="shared" si="3"/>
        <v>0</v>
      </c>
      <c r="H24" s="9">
        <f t="shared" si="4"/>
        <v>0</v>
      </c>
      <c r="I24" s="22">
        <v>20</v>
      </c>
      <c r="J24" s="172" t="b">
        <f t="shared" si="5"/>
        <v>1</v>
      </c>
      <c r="K24" s="9">
        <f t="shared" si="6"/>
        <v>0</v>
      </c>
    </row>
    <row r="25" spans="1:11" ht="13.5" thickBot="1">
      <c r="A25" s="40">
        <v>10.5</v>
      </c>
      <c r="B25" s="9">
        <v>126</v>
      </c>
      <c r="C25" s="41">
        <f t="shared" si="1"/>
        <v>0</v>
      </c>
      <c r="D25" s="172" t="b">
        <f t="shared" si="2"/>
        <v>1</v>
      </c>
      <c r="E25" s="173">
        <f t="shared" si="0"/>
        <v>3832.5</v>
      </c>
      <c r="F25" s="174">
        <f t="shared" si="7"/>
        <v>157500</v>
      </c>
      <c r="G25" s="175">
        <f t="shared" si="3"/>
        <v>0</v>
      </c>
      <c r="H25" s="9">
        <f t="shared" si="4"/>
        <v>0</v>
      </c>
      <c r="I25" s="22">
        <v>20</v>
      </c>
      <c r="J25" s="172" t="b">
        <f t="shared" si="5"/>
        <v>1</v>
      </c>
      <c r="K25" s="9">
        <f t="shared" si="6"/>
        <v>0</v>
      </c>
    </row>
    <row r="26" spans="1:11" ht="13.5" thickBot="1">
      <c r="A26" s="40">
        <v>11</v>
      </c>
      <c r="B26" s="9">
        <v>132</v>
      </c>
      <c r="C26" s="41">
        <f t="shared" si="1"/>
        <v>0</v>
      </c>
      <c r="D26" s="172" t="b">
        <f t="shared" si="2"/>
        <v>1</v>
      </c>
      <c r="E26" s="173">
        <f t="shared" si="0"/>
        <v>4015</v>
      </c>
      <c r="F26" s="174">
        <f t="shared" si="7"/>
        <v>165000</v>
      </c>
      <c r="G26" s="175">
        <f t="shared" si="3"/>
        <v>0</v>
      </c>
      <c r="H26" s="9">
        <f t="shared" si="4"/>
        <v>0</v>
      </c>
      <c r="I26" s="22">
        <v>20</v>
      </c>
      <c r="J26" s="172" t="b">
        <f t="shared" si="5"/>
        <v>1</v>
      </c>
      <c r="K26" s="9">
        <f t="shared" si="6"/>
        <v>0</v>
      </c>
    </row>
    <row r="27" spans="1:11" ht="13.5" thickBot="1">
      <c r="A27" s="40">
        <v>11.5</v>
      </c>
      <c r="B27" s="9">
        <v>138</v>
      </c>
      <c r="C27" s="41">
        <f t="shared" si="1"/>
        <v>0</v>
      </c>
      <c r="D27" s="172" t="b">
        <f t="shared" si="2"/>
        <v>1</v>
      </c>
      <c r="E27" s="173">
        <f t="shared" si="0"/>
        <v>4197.5</v>
      </c>
      <c r="F27" s="174">
        <f t="shared" si="7"/>
        <v>172500</v>
      </c>
      <c r="G27" s="175">
        <f t="shared" si="3"/>
        <v>0</v>
      </c>
      <c r="H27" s="9">
        <f t="shared" si="4"/>
        <v>0</v>
      </c>
      <c r="I27" s="22">
        <v>20</v>
      </c>
      <c r="J27" s="172" t="b">
        <f t="shared" si="5"/>
        <v>1</v>
      </c>
      <c r="K27" s="9">
        <f t="shared" si="6"/>
        <v>0</v>
      </c>
    </row>
    <row r="28" spans="1:11" ht="13.5" thickBot="1">
      <c r="A28" s="40">
        <v>12</v>
      </c>
      <c r="B28" s="9">
        <v>144</v>
      </c>
      <c r="C28" s="41">
        <f t="shared" si="1"/>
        <v>0</v>
      </c>
      <c r="D28" s="172" t="b">
        <f t="shared" si="2"/>
        <v>1</v>
      </c>
      <c r="E28" s="173">
        <f t="shared" si="0"/>
        <v>4380</v>
      </c>
      <c r="F28" s="174">
        <f t="shared" si="7"/>
        <v>180000</v>
      </c>
      <c r="G28" s="175">
        <f t="shared" si="3"/>
        <v>0</v>
      </c>
      <c r="H28" s="9">
        <f t="shared" si="4"/>
        <v>0</v>
      </c>
      <c r="I28" s="22">
        <v>20</v>
      </c>
      <c r="J28" s="172" t="b">
        <f t="shared" si="5"/>
        <v>1</v>
      </c>
      <c r="K28" s="9">
        <f t="shared" si="6"/>
        <v>0</v>
      </c>
    </row>
    <row r="29" spans="1:11" ht="13.5" thickBot="1">
      <c r="A29" s="40">
        <v>12.5</v>
      </c>
      <c r="B29" s="9">
        <v>150</v>
      </c>
      <c r="C29" s="41">
        <f t="shared" si="1"/>
        <v>0</v>
      </c>
      <c r="D29" s="172" t="b">
        <f t="shared" si="2"/>
        <v>1</v>
      </c>
      <c r="E29" s="173">
        <f t="shared" si="0"/>
        <v>4562.5</v>
      </c>
      <c r="F29" s="174">
        <f t="shared" si="7"/>
        <v>187500</v>
      </c>
      <c r="G29" s="175">
        <f t="shared" si="3"/>
        <v>0</v>
      </c>
      <c r="H29" s="9">
        <f t="shared" si="4"/>
        <v>0</v>
      </c>
      <c r="I29" s="22">
        <v>20</v>
      </c>
      <c r="J29" s="172" t="b">
        <f t="shared" si="5"/>
        <v>1</v>
      </c>
      <c r="K29" s="9">
        <f t="shared" si="6"/>
        <v>0</v>
      </c>
    </row>
    <row r="30" spans="1:11" ht="13.5" thickBot="1">
      <c r="A30" s="40">
        <v>13</v>
      </c>
      <c r="B30" s="9">
        <v>156</v>
      </c>
      <c r="C30" s="41">
        <f t="shared" si="1"/>
        <v>0</v>
      </c>
      <c r="D30" s="172" t="b">
        <f t="shared" si="2"/>
        <v>1</v>
      </c>
      <c r="E30" s="173">
        <f t="shared" si="0"/>
        <v>4745</v>
      </c>
      <c r="F30" s="174">
        <f t="shared" si="7"/>
        <v>195000</v>
      </c>
      <c r="G30" s="175">
        <f t="shared" si="3"/>
        <v>0</v>
      </c>
      <c r="H30" s="9">
        <f t="shared" si="4"/>
        <v>0</v>
      </c>
      <c r="I30" s="22">
        <v>20</v>
      </c>
      <c r="J30" s="172" t="b">
        <f t="shared" si="5"/>
        <v>1</v>
      </c>
      <c r="K30" s="9">
        <f t="shared" si="6"/>
        <v>0</v>
      </c>
    </row>
    <row r="31" spans="1:11" ht="13.5" thickBot="1">
      <c r="A31" s="40">
        <v>13.5</v>
      </c>
      <c r="B31" s="9">
        <v>162</v>
      </c>
      <c r="C31" s="41">
        <f t="shared" si="1"/>
        <v>0</v>
      </c>
      <c r="D31" s="172" t="b">
        <f t="shared" si="2"/>
        <v>1</v>
      </c>
      <c r="E31" s="173">
        <f t="shared" si="0"/>
        <v>4927.5</v>
      </c>
      <c r="F31" s="174">
        <f t="shared" si="7"/>
        <v>202500</v>
      </c>
      <c r="G31" s="175">
        <f t="shared" si="3"/>
        <v>0</v>
      </c>
      <c r="H31" s="9">
        <f t="shared" si="4"/>
        <v>0</v>
      </c>
      <c r="I31" s="22">
        <v>20</v>
      </c>
      <c r="J31" s="172" t="b">
        <f t="shared" si="5"/>
        <v>1</v>
      </c>
      <c r="K31" s="9">
        <f t="shared" si="6"/>
        <v>0</v>
      </c>
    </row>
    <row r="32" spans="1:11" ht="13.5" thickBot="1">
      <c r="A32" s="40">
        <v>14</v>
      </c>
      <c r="B32" s="9">
        <v>168</v>
      </c>
      <c r="C32" s="41">
        <f t="shared" si="1"/>
        <v>0</v>
      </c>
      <c r="D32" s="172" t="b">
        <f t="shared" si="2"/>
        <v>1</v>
      </c>
      <c r="E32" s="173">
        <f t="shared" si="0"/>
        <v>5110</v>
      </c>
      <c r="F32" s="174">
        <f t="shared" si="7"/>
        <v>210000</v>
      </c>
      <c r="G32" s="175">
        <f t="shared" si="3"/>
        <v>0</v>
      </c>
      <c r="H32" s="9">
        <f t="shared" si="4"/>
        <v>0</v>
      </c>
      <c r="I32" s="22">
        <v>20</v>
      </c>
      <c r="J32" s="172" t="b">
        <f t="shared" si="5"/>
        <v>1</v>
      </c>
      <c r="K32" s="9">
        <f t="shared" si="6"/>
        <v>0</v>
      </c>
    </row>
    <row r="33" spans="1:11" ht="13.5" thickBot="1">
      <c r="A33" s="40">
        <v>14.5</v>
      </c>
      <c r="B33" s="9">
        <v>174</v>
      </c>
      <c r="C33" s="41">
        <f t="shared" si="1"/>
        <v>0</v>
      </c>
      <c r="D33" s="172" t="b">
        <f t="shared" si="2"/>
        <v>1</v>
      </c>
      <c r="E33" s="173">
        <f t="shared" si="0"/>
        <v>5292.5</v>
      </c>
      <c r="F33" s="174">
        <f t="shared" si="7"/>
        <v>217500</v>
      </c>
      <c r="G33" s="175">
        <f t="shared" si="3"/>
        <v>0</v>
      </c>
      <c r="H33" s="9">
        <f t="shared" si="4"/>
        <v>0</v>
      </c>
      <c r="I33" s="22">
        <v>20</v>
      </c>
      <c r="J33" s="172" t="b">
        <f t="shared" si="5"/>
        <v>1</v>
      </c>
      <c r="K33" s="9">
        <f t="shared" si="6"/>
        <v>0</v>
      </c>
    </row>
    <row r="34" spans="1:11" ht="13.5" thickBot="1">
      <c r="A34" s="40">
        <v>15</v>
      </c>
      <c r="B34" s="9">
        <v>180</v>
      </c>
      <c r="C34" s="41">
        <f t="shared" si="1"/>
        <v>0</v>
      </c>
      <c r="D34" s="172" t="b">
        <f t="shared" si="2"/>
        <v>1</v>
      </c>
      <c r="E34" s="173">
        <f t="shared" si="0"/>
        <v>5475</v>
      </c>
      <c r="F34" s="174">
        <f t="shared" si="7"/>
        <v>225000</v>
      </c>
      <c r="G34" s="175">
        <f t="shared" si="3"/>
        <v>0</v>
      </c>
      <c r="H34" s="9">
        <f t="shared" si="4"/>
        <v>0</v>
      </c>
      <c r="I34" s="22">
        <v>20</v>
      </c>
      <c r="J34" s="172" t="b">
        <f t="shared" si="5"/>
        <v>1</v>
      </c>
      <c r="K34" s="9">
        <f t="shared" si="6"/>
        <v>0</v>
      </c>
    </row>
    <row r="35" spans="1:11" ht="13.5" thickBot="1">
      <c r="A35" s="40">
        <v>15.5</v>
      </c>
      <c r="B35" s="9">
        <v>186</v>
      </c>
      <c r="C35" s="41">
        <f t="shared" si="1"/>
        <v>0</v>
      </c>
      <c r="D35" s="172" t="b">
        <f t="shared" si="2"/>
        <v>1</v>
      </c>
      <c r="E35" s="173">
        <f t="shared" si="0"/>
        <v>5657.5</v>
      </c>
      <c r="F35" s="174">
        <f t="shared" si="7"/>
        <v>232500</v>
      </c>
      <c r="G35" s="175">
        <f t="shared" si="3"/>
        <v>0</v>
      </c>
      <c r="H35" s="9">
        <f t="shared" si="4"/>
        <v>0</v>
      </c>
      <c r="I35" s="22">
        <v>20</v>
      </c>
      <c r="J35" s="172" t="b">
        <f t="shared" si="5"/>
        <v>1</v>
      </c>
      <c r="K35" s="9">
        <f t="shared" si="6"/>
        <v>0</v>
      </c>
    </row>
    <row r="36" spans="1:11" ht="13.5" thickBot="1">
      <c r="A36" s="40">
        <v>16</v>
      </c>
      <c r="B36" s="9">
        <v>192</v>
      </c>
      <c r="C36" s="41">
        <f t="shared" si="1"/>
        <v>0</v>
      </c>
      <c r="D36" s="172" t="b">
        <f t="shared" si="2"/>
        <v>1</v>
      </c>
      <c r="E36" s="173">
        <f t="shared" si="0"/>
        <v>5840</v>
      </c>
      <c r="F36" s="174">
        <f t="shared" si="7"/>
        <v>240000</v>
      </c>
      <c r="G36" s="175">
        <f t="shared" si="3"/>
        <v>0</v>
      </c>
      <c r="H36" s="9">
        <f t="shared" si="4"/>
        <v>0</v>
      </c>
      <c r="I36" s="22">
        <v>20</v>
      </c>
      <c r="J36" s="172" t="b">
        <f t="shared" si="5"/>
        <v>1</v>
      </c>
      <c r="K36" s="9">
        <f t="shared" si="6"/>
        <v>0</v>
      </c>
    </row>
    <row r="37" spans="1:11" ht="13.5" thickBot="1">
      <c r="A37" s="40">
        <v>16.5</v>
      </c>
      <c r="B37" s="9">
        <v>198</v>
      </c>
      <c r="C37" s="41">
        <f t="shared" si="1"/>
        <v>0</v>
      </c>
      <c r="D37" s="172" t="b">
        <f t="shared" si="2"/>
        <v>1</v>
      </c>
      <c r="E37" s="173">
        <f t="shared" si="0"/>
        <v>6022.5</v>
      </c>
      <c r="F37" s="174">
        <f t="shared" si="7"/>
        <v>247500</v>
      </c>
      <c r="G37" s="175">
        <f t="shared" si="3"/>
        <v>0</v>
      </c>
      <c r="H37" s="9">
        <f t="shared" si="4"/>
        <v>0</v>
      </c>
      <c r="I37" s="22">
        <v>20</v>
      </c>
      <c r="J37" s="172" t="b">
        <f t="shared" si="5"/>
        <v>1</v>
      </c>
      <c r="K37" s="9">
        <f t="shared" si="6"/>
        <v>0</v>
      </c>
    </row>
    <row r="38" spans="1:11" ht="13.5" thickBot="1">
      <c r="A38" s="40">
        <v>17</v>
      </c>
      <c r="B38" s="9">
        <v>204</v>
      </c>
      <c r="C38" s="41">
        <f t="shared" si="1"/>
        <v>0</v>
      </c>
      <c r="D38" s="172" t="b">
        <f t="shared" si="2"/>
        <v>1</v>
      </c>
      <c r="E38" s="173">
        <f t="shared" si="0"/>
        <v>6205</v>
      </c>
      <c r="F38" s="174">
        <f t="shared" si="7"/>
        <v>255000</v>
      </c>
      <c r="G38" s="175">
        <f t="shared" si="3"/>
        <v>0</v>
      </c>
      <c r="H38" s="9">
        <f t="shared" si="4"/>
        <v>0</v>
      </c>
      <c r="I38" s="22">
        <v>20</v>
      </c>
      <c r="J38" s="172" t="b">
        <f t="shared" si="5"/>
        <v>1</v>
      </c>
      <c r="K38" s="9">
        <f t="shared" si="6"/>
        <v>0</v>
      </c>
    </row>
    <row r="39" spans="1:11" ht="13.5" thickBot="1">
      <c r="A39" s="40">
        <v>17.5</v>
      </c>
      <c r="B39" s="9">
        <v>210</v>
      </c>
      <c r="C39" s="41">
        <f t="shared" si="1"/>
        <v>0</v>
      </c>
      <c r="D39" s="172" t="b">
        <f t="shared" si="2"/>
        <v>1</v>
      </c>
      <c r="E39" s="173">
        <f t="shared" si="0"/>
        <v>6387.5</v>
      </c>
      <c r="F39" s="174">
        <f t="shared" si="7"/>
        <v>262500</v>
      </c>
      <c r="G39" s="175">
        <f t="shared" si="3"/>
        <v>0</v>
      </c>
      <c r="H39" s="9">
        <f t="shared" si="4"/>
        <v>0</v>
      </c>
      <c r="I39" s="22">
        <v>20</v>
      </c>
      <c r="J39" s="172" t="b">
        <f t="shared" si="5"/>
        <v>1</v>
      </c>
      <c r="K39" s="9">
        <f t="shared" si="6"/>
        <v>0</v>
      </c>
    </row>
    <row r="40" spans="1:11" ht="13.5" thickBot="1">
      <c r="A40" s="40">
        <v>18</v>
      </c>
      <c r="B40" s="9">
        <v>216</v>
      </c>
      <c r="C40" s="41">
        <f t="shared" si="1"/>
        <v>0</v>
      </c>
      <c r="D40" s="172" t="b">
        <f t="shared" si="2"/>
        <v>1</v>
      </c>
      <c r="E40" s="173">
        <f t="shared" si="0"/>
        <v>6570</v>
      </c>
      <c r="F40" s="174">
        <f t="shared" si="7"/>
        <v>270000</v>
      </c>
      <c r="G40" s="175">
        <f t="shared" si="3"/>
        <v>0</v>
      </c>
      <c r="H40" s="9">
        <f t="shared" si="4"/>
        <v>0</v>
      </c>
      <c r="I40" s="22">
        <v>20</v>
      </c>
      <c r="J40" s="172" t="b">
        <f t="shared" si="5"/>
        <v>1</v>
      </c>
      <c r="K40" s="9">
        <f t="shared" si="6"/>
        <v>0</v>
      </c>
    </row>
    <row r="41" spans="1:11" ht="13.5" thickBot="1">
      <c r="A41" s="40">
        <v>18.5</v>
      </c>
      <c r="B41" s="9">
        <v>222</v>
      </c>
      <c r="C41" s="41">
        <f t="shared" si="1"/>
        <v>0</v>
      </c>
      <c r="D41" s="172" t="b">
        <f t="shared" si="2"/>
        <v>1</v>
      </c>
      <c r="E41" s="173">
        <f t="shared" si="0"/>
        <v>6752.5</v>
      </c>
      <c r="F41" s="174">
        <f t="shared" si="7"/>
        <v>277500</v>
      </c>
      <c r="G41" s="175">
        <f t="shared" si="3"/>
        <v>0</v>
      </c>
      <c r="H41" s="9">
        <f t="shared" si="4"/>
        <v>0</v>
      </c>
      <c r="I41" s="22">
        <v>20</v>
      </c>
      <c r="J41" s="172" t="b">
        <f t="shared" si="5"/>
        <v>1</v>
      </c>
      <c r="K41" s="9">
        <f t="shared" si="6"/>
        <v>0</v>
      </c>
    </row>
    <row r="42" spans="1:11" ht="13.5" thickBot="1">
      <c r="A42" s="40">
        <v>19</v>
      </c>
      <c r="B42" s="9">
        <v>228</v>
      </c>
      <c r="C42" s="41">
        <f t="shared" si="1"/>
        <v>0</v>
      </c>
      <c r="D42" s="172" t="b">
        <f t="shared" si="2"/>
        <v>1</v>
      </c>
      <c r="E42" s="173">
        <f t="shared" si="0"/>
        <v>6935</v>
      </c>
      <c r="F42" s="174">
        <f t="shared" si="7"/>
        <v>285000</v>
      </c>
      <c r="G42" s="175">
        <f t="shared" si="3"/>
        <v>0</v>
      </c>
      <c r="H42" s="9">
        <f t="shared" si="4"/>
        <v>0</v>
      </c>
      <c r="I42" s="22">
        <v>20</v>
      </c>
      <c r="J42" s="172" t="b">
        <f t="shared" si="5"/>
        <v>1</v>
      </c>
      <c r="K42" s="9">
        <f t="shared" si="6"/>
        <v>0</v>
      </c>
    </row>
    <row r="43" spans="1:11" ht="13.5" thickBot="1">
      <c r="A43" s="40">
        <v>19.5</v>
      </c>
      <c r="B43" s="9">
        <v>234</v>
      </c>
      <c r="C43" s="41">
        <f t="shared" si="1"/>
        <v>0</v>
      </c>
      <c r="D43" s="172" t="b">
        <f t="shared" si="2"/>
        <v>1</v>
      </c>
      <c r="E43" s="173">
        <f t="shared" si="0"/>
        <v>7117.5</v>
      </c>
      <c r="F43" s="174">
        <f t="shared" si="7"/>
        <v>292500</v>
      </c>
      <c r="G43" s="175">
        <f t="shared" si="3"/>
        <v>0</v>
      </c>
      <c r="H43" s="9">
        <f t="shared" si="4"/>
        <v>0</v>
      </c>
      <c r="I43" s="22">
        <v>20</v>
      </c>
      <c r="J43" s="172" t="b">
        <f t="shared" si="5"/>
        <v>1</v>
      </c>
      <c r="K43" s="9">
        <f t="shared" si="6"/>
        <v>0</v>
      </c>
    </row>
    <row r="44" spans="1:11" ht="13.5" thickBot="1">
      <c r="A44" s="40">
        <v>20</v>
      </c>
      <c r="B44" s="9">
        <v>240</v>
      </c>
      <c r="C44" s="41">
        <f t="shared" si="1"/>
        <v>0</v>
      </c>
      <c r="D44" s="172" t="b">
        <f t="shared" si="2"/>
        <v>1</v>
      </c>
      <c r="E44" s="173">
        <f t="shared" si="0"/>
        <v>7300</v>
      </c>
      <c r="F44" s="174">
        <f t="shared" si="7"/>
        <v>300000</v>
      </c>
      <c r="G44" s="175">
        <f t="shared" si="3"/>
        <v>0</v>
      </c>
      <c r="H44" s="9">
        <f t="shared" si="4"/>
        <v>0</v>
      </c>
      <c r="I44" s="22">
        <v>20</v>
      </c>
      <c r="J44" s="172" t="b">
        <f t="shared" si="5"/>
        <v>1</v>
      </c>
      <c r="K44" s="9">
        <f t="shared" si="6"/>
        <v>0</v>
      </c>
    </row>
    <row r="45" spans="1:11" ht="13.5" thickBot="1">
      <c r="A45" s="40">
        <v>20.5</v>
      </c>
      <c r="B45" s="9">
        <v>246</v>
      </c>
      <c r="C45" s="41">
        <f t="shared" si="1"/>
        <v>0</v>
      </c>
      <c r="D45" s="172" t="b">
        <f t="shared" si="2"/>
        <v>1</v>
      </c>
      <c r="E45" s="173">
        <f t="shared" si="0"/>
        <v>7482.5</v>
      </c>
      <c r="F45" s="174">
        <f t="shared" si="7"/>
        <v>307500</v>
      </c>
      <c r="G45" s="175">
        <f t="shared" si="3"/>
        <v>0</v>
      </c>
      <c r="H45" s="9">
        <f t="shared" si="4"/>
        <v>0</v>
      </c>
      <c r="I45" s="22">
        <v>20</v>
      </c>
      <c r="J45" s="172" t="b">
        <f t="shared" si="5"/>
        <v>1</v>
      </c>
      <c r="K45" s="9">
        <f t="shared" si="6"/>
        <v>0</v>
      </c>
    </row>
    <row r="46" spans="1:11" ht="13.5" thickBot="1">
      <c r="A46" s="40">
        <v>21</v>
      </c>
      <c r="B46" s="9">
        <v>252</v>
      </c>
      <c r="C46" s="41">
        <f t="shared" si="1"/>
        <v>0</v>
      </c>
      <c r="D46" s="172" t="b">
        <f t="shared" si="2"/>
        <v>1</v>
      </c>
      <c r="E46" s="173">
        <f t="shared" si="0"/>
        <v>7665</v>
      </c>
      <c r="F46" s="174">
        <f t="shared" si="7"/>
        <v>315000</v>
      </c>
      <c r="G46" s="175">
        <f t="shared" si="3"/>
        <v>0</v>
      </c>
      <c r="H46" s="9">
        <f t="shared" si="4"/>
        <v>0</v>
      </c>
      <c r="I46" s="22">
        <v>20</v>
      </c>
      <c r="J46" s="172" t="b">
        <f t="shared" si="5"/>
        <v>1</v>
      </c>
      <c r="K46" s="9">
        <f t="shared" si="6"/>
        <v>0</v>
      </c>
    </row>
    <row r="47" spans="1:11" ht="13.5" thickBot="1">
      <c r="A47" s="40">
        <v>21.5</v>
      </c>
      <c r="B47" s="9">
        <v>258</v>
      </c>
      <c r="C47" s="41">
        <f t="shared" si="1"/>
        <v>0</v>
      </c>
      <c r="D47" s="172" t="b">
        <f t="shared" si="2"/>
        <v>1</v>
      </c>
      <c r="E47" s="173">
        <f t="shared" si="0"/>
        <v>7847.5</v>
      </c>
      <c r="F47" s="174">
        <f t="shared" si="7"/>
        <v>322500</v>
      </c>
      <c r="G47" s="175">
        <f t="shared" si="3"/>
        <v>0</v>
      </c>
      <c r="H47" s="9">
        <f t="shared" si="4"/>
        <v>0</v>
      </c>
      <c r="I47" s="22">
        <v>20</v>
      </c>
      <c r="J47" s="172" t="b">
        <f t="shared" si="5"/>
        <v>1</v>
      </c>
      <c r="K47" s="9">
        <f t="shared" si="6"/>
        <v>0</v>
      </c>
    </row>
    <row r="48" spans="1:11" ht="13.5" thickBot="1">
      <c r="A48" s="40">
        <v>22</v>
      </c>
      <c r="B48" s="9">
        <v>264</v>
      </c>
      <c r="C48" s="41">
        <f t="shared" si="1"/>
        <v>0</v>
      </c>
      <c r="D48" s="172" t="b">
        <f t="shared" si="2"/>
        <v>1</v>
      </c>
      <c r="E48" s="173">
        <f t="shared" si="0"/>
        <v>8030</v>
      </c>
      <c r="F48" s="174">
        <f t="shared" si="7"/>
        <v>330000</v>
      </c>
      <c r="G48" s="175">
        <f t="shared" si="3"/>
        <v>0</v>
      </c>
      <c r="H48" s="9">
        <f t="shared" si="4"/>
        <v>0</v>
      </c>
      <c r="I48" s="22">
        <v>20</v>
      </c>
      <c r="J48" s="172" t="b">
        <f t="shared" si="5"/>
        <v>1</v>
      </c>
      <c r="K48" s="9">
        <f t="shared" si="6"/>
        <v>0</v>
      </c>
    </row>
    <row r="49" spans="1:11" ht="13.5" thickBot="1">
      <c r="A49" s="40">
        <v>22.5</v>
      </c>
      <c r="B49" s="9">
        <v>270</v>
      </c>
      <c r="C49" s="41">
        <f t="shared" si="1"/>
        <v>0</v>
      </c>
      <c r="D49" s="172" t="b">
        <f t="shared" si="2"/>
        <v>1</v>
      </c>
      <c r="E49" s="173">
        <f t="shared" si="0"/>
        <v>8212.5</v>
      </c>
      <c r="F49" s="174">
        <f t="shared" si="7"/>
        <v>337500</v>
      </c>
      <c r="G49" s="175">
        <f t="shared" si="3"/>
        <v>0</v>
      </c>
      <c r="H49" s="9">
        <f t="shared" si="4"/>
        <v>0</v>
      </c>
      <c r="I49" s="22">
        <v>20</v>
      </c>
      <c r="J49" s="172" t="b">
        <f t="shared" si="5"/>
        <v>1</v>
      </c>
      <c r="K49" s="9">
        <f t="shared" si="6"/>
        <v>0</v>
      </c>
    </row>
    <row r="50" spans="1:11" ht="13.5" thickBot="1">
      <c r="A50" s="40">
        <v>23</v>
      </c>
      <c r="B50" s="9">
        <v>276</v>
      </c>
      <c r="C50" s="41">
        <f t="shared" si="1"/>
        <v>0</v>
      </c>
      <c r="D50" s="172" t="b">
        <f t="shared" si="2"/>
        <v>1</v>
      </c>
      <c r="E50" s="173">
        <f t="shared" si="0"/>
        <v>8395</v>
      </c>
      <c r="F50" s="174">
        <f t="shared" si="7"/>
        <v>345000</v>
      </c>
      <c r="G50" s="175">
        <f t="shared" si="3"/>
        <v>0</v>
      </c>
      <c r="H50" s="9">
        <f t="shared" si="4"/>
        <v>0</v>
      </c>
      <c r="I50" s="22">
        <v>20</v>
      </c>
      <c r="J50" s="172" t="b">
        <f t="shared" si="5"/>
        <v>1</v>
      </c>
      <c r="K50" s="9">
        <f t="shared" si="6"/>
        <v>0</v>
      </c>
    </row>
    <row r="51" spans="1:11" ht="13.5" thickBot="1">
      <c r="A51" s="40">
        <v>23.5</v>
      </c>
      <c r="B51" s="9">
        <v>282</v>
      </c>
      <c r="C51" s="41">
        <f t="shared" si="1"/>
        <v>0</v>
      </c>
      <c r="D51" s="172" t="b">
        <f t="shared" si="2"/>
        <v>1</v>
      </c>
      <c r="E51" s="173">
        <f t="shared" si="0"/>
        <v>8577.5</v>
      </c>
      <c r="F51" s="174">
        <f t="shared" si="7"/>
        <v>352500</v>
      </c>
      <c r="G51" s="175">
        <f t="shared" si="3"/>
        <v>0</v>
      </c>
      <c r="H51" s="9">
        <f t="shared" si="4"/>
        <v>0</v>
      </c>
      <c r="I51" s="22">
        <v>20</v>
      </c>
      <c r="J51" s="172" t="b">
        <f t="shared" si="5"/>
        <v>1</v>
      </c>
      <c r="K51" s="9">
        <f t="shared" si="6"/>
        <v>0</v>
      </c>
    </row>
    <row r="52" spans="1:11" ht="13.5" thickBot="1">
      <c r="A52" s="40">
        <v>24</v>
      </c>
      <c r="B52" s="9">
        <v>288</v>
      </c>
      <c r="C52" s="41">
        <f t="shared" si="1"/>
        <v>0</v>
      </c>
      <c r="D52" s="172" t="b">
        <f t="shared" si="2"/>
        <v>1</v>
      </c>
      <c r="E52" s="173">
        <f t="shared" si="0"/>
        <v>8760</v>
      </c>
      <c r="F52" s="174">
        <f t="shared" si="7"/>
        <v>360000</v>
      </c>
      <c r="G52" s="175">
        <f t="shared" si="3"/>
        <v>0</v>
      </c>
      <c r="H52" s="9">
        <f t="shared" si="4"/>
        <v>0</v>
      </c>
      <c r="I52" s="22">
        <v>20</v>
      </c>
      <c r="J52" s="172" t="b">
        <f t="shared" si="5"/>
        <v>1</v>
      </c>
      <c r="K52" s="9">
        <f t="shared" si="6"/>
        <v>0</v>
      </c>
    </row>
    <row r="53" spans="1:11" ht="13.5" thickBot="1">
      <c r="A53" s="40">
        <v>24.5</v>
      </c>
      <c r="B53" s="9">
        <v>294</v>
      </c>
      <c r="C53" s="41">
        <f t="shared" si="1"/>
        <v>0</v>
      </c>
      <c r="D53" s="172" t="b">
        <f t="shared" si="2"/>
        <v>1</v>
      </c>
      <c r="E53" s="173">
        <f t="shared" si="0"/>
        <v>8942.5</v>
      </c>
      <c r="F53" s="174">
        <f t="shared" si="7"/>
        <v>367500</v>
      </c>
      <c r="G53" s="175">
        <f t="shared" si="3"/>
        <v>0</v>
      </c>
      <c r="H53" s="9">
        <f t="shared" si="4"/>
        <v>0</v>
      </c>
      <c r="I53" s="22">
        <v>20</v>
      </c>
      <c r="J53" s="172" t="b">
        <f t="shared" si="5"/>
        <v>1</v>
      </c>
      <c r="K53" s="9">
        <f t="shared" si="6"/>
        <v>0</v>
      </c>
    </row>
    <row r="54" spans="1:11" ht="13.5" thickBot="1">
      <c r="A54" s="40">
        <v>25</v>
      </c>
      <c r="B54" s="9">
        <v>300</v>
      </c>
      <c r="C54" s="41">
        <f t="shared" si="1"/>
        <v>0</v>
      </c>
      <c r="D54" s="172" t="b">
        <f t="shared" si="2"/>
        <v>1</v>
      </c>
      <c r="E54" s="173">
        <f t="shared" si="0"/>
        <v>9125</v>
      </c>
      <c r="F54" s="174">
        <f t="shared" si="7"/>
        <v>375000</v>
      </c>
      <c r="G54" s="175">
        <f t="shared" si="3"/>
        <v>0</v>
      </c>
      <c r="H54" s="9">
        <f t="shared" si="4"/>
        <v>0</v>
      </c>
      <c r="I54" s="22">
        <v>20</v>
      </c>
      <c r="J54" s="172" t="b">
        <f t="shared" si="5"/>
        <v>1</v>
      </c>
      <c r="K54" s="9">
        <f t="shared" si="6"/>
        <v>0</v>
      </c>
    </row>
    <row r="55" spans="1:11" ht="13.5" thickBot="1">
      <c r="A55" s="40">
        <v>25.5</v>
      </c>
      <c r="B55" s="9">
        <v>306</v>
      </c>
      <c r="C55" s="41">
        <f t="shared" si="1"/>
        <v>0</v>
      </c>
      <c r="D55" s="172" t="b">
        <f t="shared" si="2"/>
        <v>1</v>
      </c>
      <c r="E55" s="173">
        <f t="shared" si="0"/>
        <v>9307.5</v>
      </c>
      <c r="F55" s="174">
        <f t="shared" si="7"/>
        <v>382500</v>
      </c>
      <c r="G55" s="175">
        <f t="shared" si="3"/>
        <v>0</v>
      </c>
      <c r="H55" s="9">
        <f t="shared" si="4"/>
        <v>0</v>
      </c>
      <c r="I55" s="22">
        <v>20</v>
      </c>
      <c r="J55" s="172" t="b">
        <f t="shared" si="5"/>
        <v>1</v>
      </c>
      <c r="K55" s="9">
        <f t="shared" si="6"/>
        <v>0</v>
      </c>
    </row>
    <row r="56" spans="1:11" ht="13.5" thickBot="1">
      <c r="A56" s="40">
        <v>26</v>
      </c>
      <c r="B56" s="9">
        <v>312</v>
      </c>
      <c r="C56" s="41">
        <f t="shared" si="1"/>
        <v>0</v>
      </c>
      <c r="D56" s="172" t="b">
        <f t="shared" si="2"/>
        <v>1</v>
      </c>
      <c r="E56" s="173">
        <f t="shared" si="0"/>
        <v>9490</v>
      </c>
      <c r="F56" s="174">
        <f t="shared" si="7"/>
        <v>390000</v>
      </c>
      <c r="G56" s="175">
        <f t="shared" si="3"/>
        <v>0</v>
      </c>
      <c r="H56" s="9">
        <f t="shared" si="4"/>
        <v>0</v>
      </c>
      <c r="I56" s="22">
        <v>20</v>
      </c>
      <c r="J56" s="172" t="b">
        <f t="shared" si="5"/>
        <v>1</v>
      </c>
      <c r="K56" s="9">
        <f t="shared" si="6"/>
        <v>0</v>
      </c>
    </row>
    <row r="57" spans="1:11" ht="13.5" thickBot="1">
      <c r="A57" s="40">
        <v>26.5</v>
      </c>
      <c r="B57" s="9">
        <v>318</v>
      </c>
      <c r="C57" s="41">
        <f t="shared" si="1"/>
        <v>0</v>
      </c>
      <c r="D57" s="172" t="b">
        <f t="shared" si="2"/>
        <v>1</v>
      </c>
      <c r="E57" s="173">
        <f t="shared" si="0"/>
        <v>9672.5</v>
      </c>
      <c r="F57" s="174">
        <f t="shared" si="7"/>
        <v>397500</v>
      </c>
      <c r="G57" s="175">
        <f t="shared" si="3"/>
        <v>0</v>
      </c>
      <c r="H57" s="9">
        <f t="shared" si="4"/>
        <v>0</v>
      </c>
      <c r="I57" s="22">
        <v>20</v>
      </c>
      <c r="J57" s="172" t="b">
        <f t="shared" si="5"/>
        <v>1</v>
      </c>
      <c r="K57" s="9">
        <f t="shared" si="6"/>
        <v>0</v>
      </c>
    </row>
    <row r="58" spans="1:11" ht="13.5" thickBot="1">
      <c r="A58" s="40">
        <v>27</v>
      </c>
      <c r="B58" s="9">
        <v>324</v>
      </c>
      <c r="C58" s="41">
        <f t="shared" si="1"/>
        <v>0</v>
      </c>
      <c r="D58" s="172" t="b">
        <f t="shared" si="2"/>
        <v>1</v>
      </c>
      <c r="E58" s="173">
        <f t="shared" si="0"/>
        <v>9855</v>
      </c>
      <c r="F58" s="174">
        <f t="shared" si="7"/>
        <v>405000</v>
      </c>
      <c r="G58" s="175">
        <f t="shared" si="3"/>
        <v>0</v>
      </c>
      <c r="H58" s="9">
        <f t="shared" si="4"/>
        <v>0</v>
      </c>
      <c r="I58" s="22">
        <v>20</v>
      </c>
      <c r="J58" s="172" t="b">
        <f t="shared" si="5"/>
        <v>1</v>
      </c>
      <c r="K58" s="9">
        <f t="shared" si="6"/>
        <v>0</v>
      </c>
    </row>
    <row r="59" spans="1:11" ht="13.5" thickBot="1">
      <c r="A59" s="40">
        <v>27.5</v>
      </c>
      <c r="B59" s="9">
        <v>330</v>
      </c>
      <c r="C59" s="41">
        <f t="shared" si="1"/>
        <v>0</v>
      </c>
      <c r="D59" s="172" t="b">
        <f t="shared" si="2"/>
        <v>1</v>
      </c>
      <c r="E59" s="173">
        <f t="shared" si="0"/>
        <v>10037.5</v>
      </c>
      <c r="F59" s="174">
        <f t="shared" si="7"/>
        <v>412500</v>
      </c>
      <c r="G59" s="175">
        <f t="shared" si="3"/>
        <v>0</v>
      </c>
      <c r="H59" s="9">
        <f t="shared" si="4"/>
        <v>0</v>
      </c>
      <c r="I59" s="22">
        <v>20</v>
      </c>
      <c r="J59" s="172" t="b">
        <f t="shared" si="5"/>
        <v>1</v>
      </c>
      <c r="K59" s="9">
        <f t="shared" si="6"/>
        <v>0</v>
      </c>
    </row>
    <row r="60" spans="1:11" ht="13.5" thickBot="1">
      <c r="A60" s="40">
        <v>28</v>
      </c>
      <c r="B60" s="9">
        <v>336</v>
      </c>
      <c r="C60" s="41">
        <f t="shared" si="1"/>
        <v>0</v>
      </c>
      <c r="D60" s="172" t="b">
        <f t="shared" si="2"/>
        <v>1</v>
      </c>
      <c r="E60" s="173">
        <f t="shared" si="0"/>
        <v>10220</v>
      </c>
      <c r="F60" s="174">
        <f t="shared" si="7"/>
        <v>420000</v>
      </c>
      <c r="G60" s="175">
        <f t="shared" si="3"/>
        <v>0</v>
      </c>
      <c r="H60" s="9">
        <f t="shared" si="4"/>
        <v>0</v>
      </c>
      <c r="I60" s="22">
        <v>20</v>
      </c>
      <c r="J60" s="172" t="b">
        <f t="shared" si="5"/>
        <v>1</v>
      </c>
      <c r="K60" s="9">
        <f t="shared" si="6"/>
        <v>0</v>
      </c>
    </row>
    <row r="61" spans="1:11" ht="13.5" thickBot="1">
      <c r="A61" s="40">
        <v>28.5</v>
      </c>
      <c r="B61" s="9">
        <v>342</v>
      </c>
      <c r="C61" s="41">
        <f t="shared" si="1"/>
        <v>0</v>
      </c>
      <c r="D61" s="172" t="b">
        <f t="shared" si="2"/>
        <v>1</v>
      </c>
      <c r="E61" s="173">
        <f t="shared" si="0"/>
        <v>10402.5</v>
      </c>
      <c r="F61" s="174">
        <f t="shared" si="7"/>
        <v>427500</v>
      </c>
      <c r="G61" s="175">
        <f t="shared" si="3"/>
        <v>0</v>
      </c>
      <c r="H61" s="9">
        <f t="shared" si="4"/>
        <v>0</v>
      </c>
      <c r="I61" s="22">
        <v>20</v>
      </c>
      <c r="J61" s="172" t="b">
        <f t="shared" si="5"/>
        <v>1</v>
      </c>
      <c r="K61" s="9">
        <f t="shared" si="6"/>
        <v>0</v>
      </c>
    </row>
    <row r="62" spans="1:11" ht="13.5" thickBot="1">
      <c r="A62" s="40">
        <v>29</v>
      </c>
      <c r="B62" s="9">
        <v>348</v>
      </c>
      <c r="C62" s="41">
        <f t="shared" si="1"/>
        <v>0</v>
      </c>
      <c r="D62" s="172" t="b">
        <f t="shared" si="2"/>
        <v>1</v>
      </c>
      <c r="E62" s="173">
        <f t="shared" si="0"/>
        <v>10585</v>
      </c>
      <c r="F62" s="174">
        <f t="shared" si="7"/>
        <v>435000</v>
      </c>
      <c r="G62" s="175">
        <f t="shared" si="3"/>
        <v>0</v>
      </c>
      <c r="H62" s="9">
        <f t="shared" si="4"/>
        <v>0</v>
      </c>
      <c r="I62" s="22">
        <v>20</v>
      </c>
      <c r="J62" s="172" t="b">
        <f t="shared" si="5"/>
        <v>1</v>
      </c>
      <c r="K62" s="9">
        <f t="shared" si="6"/>
        <v>0</v>
      </c>
    </row>
    <row r="63" spans="1:11" ht="13.5" thickBot="1">
      <c r="A63" s="40">
        <v>29.5</v>
      </c>
      <c r="B63" s="9">
        <v>354</v>
      </c>
      <c r="C63" s="41">
        <v>0</v>
      </c>
      <c r="D63" s="172" t="b">
        <f t="shared" si="2"/>
        <v>1</v>
      </c>
      <c r="E63" s="173">
        <f>B63/12*$E$1</f>
        <v>10767.5</v>
      </c>
      <c r="F63" s="174">
        <f t="shared" si="7"/>
        <v>442500</v>
      </c>
      <c r="G63" s="175">
        <f t="shared" si="3"/>
        <v>0</v>
      </c>
      <c r="H63" s="9">
        <f t="shared" si="4"/>
        <v>0</v>
      </c>
      <c r="I63" s="22">
        <v>20</v>
      </c>
      <c r="J63" s="172" t="b">
        <f t="shared" si="5"/>
        <v>1</v>
      </c>
      <c r="K63" s="9">
        <f t="shared" si="6"/>
        <v>0</v>
      </c>
    </row>
    <row r="64" spans="1:11" ht="13.5" thickBot="1">
      <c r="A64" s="40">
        <v>30</v>
      </c>
      <c r="B64" s="9">
        <v>360</v>
      </c>
      <c r="C64" s="41">
        <f>IF(AND($C$3&gt;E63,$C$3&lt;=E64),$C$3,0)</f>
        <v>0</v>
      </c>
      <c r="D64" s="172" t="b">
        <f t="shared" si="2"/>
        <v>1</v>
      </c>
      <c r="E64" s="173">
        <f>B64/12*$E$1</f>
        <v>10950</v>
      </c>
      <c r="F64" s="174">
        <f t="shared" si="7"/>
        <v>450000</v>
      </c>
      <c r="G64" s="175">
        <f t="shared" si="3"/>
        <v>0</v>
      </c>
      <c r="H64" s="9">
        <f t="shared" si="4"/>
        <v>0</v>
      </c>
      <c r="I64" s="22">
        <v>20</v>
      </c>
      <c r="J64" s="172" t="b">
        <f t="shared" si="5"/>
        <v>1</v>
      </c>
      <c r="K64" s="9">
        <f t="shared" si="6"/>
        <v>0</v>
      </c>
    </row>
  </sheetData>
  <sheetProtection password="CA49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2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21"/>
      <c r="E1" s="9">
        <v>365</v>
      </c>
      <c r="L1" s="9" t="s">
        <v>25</v>
      </c>
      <c r="M1" s="9" t="s">
        <v>26</v>
      </c>
      <c r="N1" s="151" t="s">
        <v>27</v>
      </c>
    </row>
    <row r="2" spans="1:14" ht="13.5" thickBot="1">
      <c r="A2" s="21"/>
      <c r="E2" s="9">
        <v>182.5</v>
      </c>
      <c r="F2" s="152">
        <f>'PASS CARS'!B30</f>
        <v>0</v>
      </c>
      <c r="G2" s="153" t="s">
        <v>28</v>
      </c>
      <c r="K2" s="154" t="e">
        <f>ROUND(VLOOKUP(FALSE,J5:K64,2,FALSE),2)</f>
        <v>#N/A</v>
      </c>
      <c r="L2" s="155" t="e">
        <f>('PASS CARS'!B13+'PASS CARS'!B27)*K2/100</f>
        <v>#N/A</v>
      </c>
      <c r="M2" s="156" t="e">
        <f>'PASS CARS'!B13*95/100+'PASS CARS'!B27</f>
        <v>#N/A</v>
      </c>
      <c r="N2" s="157" t="e">
        <f>IF(L2&lt;=M2,L2,M2)</f>
        <v>#N/A</v>
      </c>
    </row>
    <row r="3" spans="1:12" ht="13.5" thickBot="1">
      <c r="A3" s="21"/>
      <c r="B3" s="22" t="s">
        <v>29</v>
      </c>
      <c r="C3" s="38">
        <f>'PASS CARS'!B24</f>
        <v>0</v>
      </c>
      <c r="D3" s="158"/>
      <c r="F3" s="159" t="e">
        <f>ROUND(VLOOKUP(FALSE,D5:G64,4,FALSE),0)</f>
        <v>#N/A</v>
      </c>
      <c r="G3" s="160" t="e">
        <f>ROUND(IF(F2-F3&lt;=0,0,F2-F3),0)</f>
        <v>#N/A</v>
      </c>
      <c r="L3" s="45"/>
    </row>
    <row r="4" spans="1:12" s="170" customFormat="1" ht="64.5" thickBot="1">
      <c r="A4" s="161" t="s">
        <v>30</v>
      </c>
      <c r="B4" s="162" t="s">
        <v>31</v>
      </c>
      <c r="C4" s="163"/>
      <c r="D4" s="164"/>
      <c r="E4" s="165" t="s">
        <v>32</v>
      </c>
      <c r="F4" s="166" t="s">
        <v>33</v>
      </c>
      <c r="G4" s="167" t="s">
        <v>34</v>
      </c>
      <c r="H4" s="168" t="s">
        <v>35</v>
      </c>
      <c r="I4" s="168" t="s">
        <v>36</v>
      </c>
      <c r="J4" s="165"/>
      <c r="K4" s="168" t="s">
        <v>37</v>
      </c>
      <c r="L4" s="169"/>
    </row>
    <row r="5" spans="1:14" ht="13.5" thickBot="1">
      <c r="A5" s="40">
        <v>0.5</v>
      </c>
      <c r="B5" s="9">
        <v>6</v>
      </c>
      <c r="C5" s="171">
        <f>IF(AND($C$3&gt;E3,$C$3&lt;=E5),$C$3,0)</f>
        <v>0</v>
      </c>
      <c r="D5" s="172" t="b">
        <f aca="true" t="shared" si="0" ref="D5:D36">C5=0</f>
        <v>1</v>
      </c>
      <c r="E5" s="173">
        <f aca="true" t="shared" si="1" ref="E5:E36">B5/12*$E$1</f>
        <v>182.5</v>
      </c>
      <c r="F5" s="174">
        <v>9000</v>
      </c>
      <c r="G5" s="175">
        <f>IF(C5=0,0,0+(F5-0)*($C$3-0)/182.5)</f>
        <v>0</v>
      </c>
      <c r="H5" s="9">
        <f aca="true" t="shared" si="2" ref="H5:H36">IF(C5&gt;0,($F$2-G5)/500*I5/100,0)</f>
        <v>0</v>
      </c>
      <c r="I5" s="22">
        <v>20</v>
      </c>
      <c r="J5" s="172" t="b">
        <f aca="true" t="shared" si="3" ref="J5:J36">K5=0</f>
        <v>1</v>
      </c>
      <c r="K5" s="9">
        <f aca="true" t="shared" si="4" ref="K5:K36">IF(H5=0,0,IF(H5&lt;=I5,H5,I5))</f>
        <v>0</v>
      </c>
      <c r="N5" s="176"/>
    </row>
    <row r="6" spans="1:14" ht="13.5" thickBot="1">
      <c r="A6" s="40">
        <v>1</v>
      </c>
      <c r="B6" s="9">
        <v>12</v>
      </c>
      <c r="C6" s="41">
        <f aca="true" t="shared" si="5" ref="C6:C37">IF(AND($C$3&gt;E5,$C$3&lt;=E6),$C$3,0)</f>
        <v>0</v>
      </c>
      <c r="D6" s="172" t="b">
        <f t="shared" si="0"/>
        <v>1</v>
      </c>
      <c r="E6" s="173">
        <f t="shared" si="1"/>
        <v>365</v>
      </c>
      <c r="F6" s="174">
        <f>F5+9000</f>
        <v>18000</v>
      </c>
      <c r="G6" s="175">
        <f aca="true" t="shared" si="6" ref="G6:G37">IF(C6=0,0,F5+(F6-F5)*($C$3-E5)/182.5)</f>
        <v>0</v>
      </c>
      <c r="H6" s="9">
        <f t="shared" si="2"/>
        <v>0</v>
      </c>
      <c r="I6" s="22">
        <v>20</v>
      </c>
      <c r="J6" s="172" t="b">
        <f t="shared" si="3"/>
        <v>1</v>
      </c>
      <c r="K6" s="9">
        <f t="shared" si="4"/>
        <v>0</v>
      </c>
      <c r="N6" s="176"/>
    </row>
    <row r="7" spans="1:14" ht="13.5" thickBot="1">
      <c r="A7" s="40">
        <v>1.5</v>
      </c>
      <c r="B7" s="9">
        <v>18</v>
      </c>
      <c r="C7" s="41">
        <f t="shared" si="5"/>
        <v>0</v>
      </c>
      <c r="D7" s="172" t="b">
        <f t="shared" si="0"/>
        <v>1</v>
      </c>
      <c r="E7" s="173">
        <f t="shared" si="1"/>
        <v>547.5</v>
      </c>
      <c r="F7" s="174">
        <f aca="true" t="shared" si="7" ref="F7:F64">F6+9000</f>
        <v>27000</v>
      </c>
      <c r="G7" s="175">
        <f t="shared" si="6"/>
        <v>0</v>
      </c>
      <c r="H7" s="9">
        <f t="shared" si="2"/>
        <v>0</v>
      </c>
      <c r="I7" s="22">
        <v>20</v>
      </c>
      <c r="J7" s="172" t="b">
        <f t="shared" si="3"/>
        <v>1</v>
      </c>
      <c r="K7" s="9">
        <f t="shared" si="4"/>
        <v>0</v>
      </c>
      <c r="N7" s="151"/>
    </row>
    <row r="8" spans="1:11" ht="13.5" thickBot="1">
      <c r="A8" s="40">
        <v>2</v>
      </c>
      <c r="B8" s="9">
        <v>24</v>
      </c>
      <c r="C8" s="41">
        <f t="shared" si="5"/>
        <v>0</v>
      </c>
      <c r="D8" s="172" t="b">
        <f t="shared" si="0"/>
        <v>1</v>
      </c>
      <c r="E8" s="173">
        <f t="shared" si="1"/>
        <v>730</v>
      </c>
      <c r="F8" s="174">
        <f t="shared" si="7"/>
        <v>36000</v>
      </c>
      <c r="G8" s="175">
        <f t="shared" si="6"/>
        <v>0</v>
      </c>
      <c r="H8" s="9">
        <f t="shared" si="2"/>
        <v>0</v>
      </c>
      <c r="I8" s="22">
        <v>20</v>
      </c>
      <c r="J8" s="172" t="b">
        <f t="shared" si="3"/>
        <v>1</v>
      </c>
      <c r="K8" s="9">
        <f t="shared" si="4"/>
        <v>0</v>
      </c>
    </row>
    <row r="9" spans="1:11" ht="13.5" thickBot="1">
      <c r="A9" s="40">
        <v>2.5</v>
      </c>
      <c r="B9" s="9">
        <v>30</v>
      </c>
      <c r="C9" s="41">
        <f t="shared" si="5"/>
        <v>0</v>
      </c>
      <c r="D9" s="172" t="b">
        <f t="shared" si="0"/>
        <v>1</v>
      </c>
      <c r="E9" s="173">
        <f t="shared" si="1"/>
        <v>912.5</v>
      </c>
      <c r="F9" s="174">
        <f t="shared" si="7"/>
        <v>45000</v>
      </c>
      <c r="G9" s="175">
        <f t="shared" si="6"/>
        <v>0</v>
      </c>
      <c r="H9" s="9">
        <f t="shared" si="2"/>
        <v>0</v>
      </c>
      <c r="I9" s="22">
        <v>20</v>
      </c>
      <c r="J9" s="172" t="b">
        <f t="shared" si="3"/>
        <v>1</v>
      </c>
      <c r="K9" s="9">
        <f t="shared" si="4"/>
        <v>0</v>
      </c>
    </row>
    <row r="10" spans="1:15" ht="13.5" thickBot="1">
      <c r="A10" s="40">
        <v>3</v>
      </c>
      <c r="B10" s="9">
        <v>36</v>
      </c>
      <c r="C10" s="41">
        <f t="shared" si="5"/>
        <v>0</v>
      </c>
      <c r="D10" s="172" t="b">
        <f t="shared" si="0"/>
        <v>1</v>
      </c>
      <c r="E10" s="173">
        <f t="shared" si="1"/>
        <v>1095</v>
      </c>
      <c r="F10" s="174">
        <f t="shared" si="7"/>
        <v>54000</v>
      </c>
      <c r="G10" s="175">
        <f t="shared" si="6"/>
        <v>0</v>
      </c>
      <c r="H10" s="9">
        <f t="shared" si="2"/>
        <v>0</v>
      </c>
      <c r="I10" s="22">
        <v>20</v>
      </c>
      <c r="J10" s="172" t="b">
        <f t="shared" si="3"/>
        <v>1</v>
      </c>
      <c r="K10" s="9">
        <f t="shared" si="4"/>
        <v>0</v>
      </c>
      <c r="O10" s="177"/>
    </row>
    <row r="11" spans="1:15" ht="13.5" thickBot="1">
      <c r="A11" s="40">
        <v>3.5</v>
      </c>
      <c r="B11" s="9">
        <v>42</v>
      </c>
      <c r="C11" s="41">
        <f t="shared" si="5"/>
        <v>0</v>
      </c>
      <c r="D11" s="172" t="b">
        <f t="shared" si="0"/>
        <v>1</v>
      </c>
      <c r="E11" s="173">
        <f t="shared" si="1"/>
        <v>1277.5</v>
      </c>
      <c r="F11" s="174">
        <f t="shared" si="7"/>
        <v>63000</v>
      </c>
      <c r="G11" s="175">
        <f t="shared" si="6"/>
        <v>0</v>
      </c>
      <c r="H11" s="9">
        <f t="shared" si="2"/>
        <v>0</v>
      </c>
      <c r="I11" s="22">
        <v>20</v>
      </c>
      <c r="J11" s="172" t="b">
        <f t="shared" si="3"/>
        <v>1</v>
      </c>
      <c r="K11" s="9">
        <f t="shared" si="4"/>
        <v>0</v>
      </c>
      <c r="O11" s="177"/>
    </row>
    <row r="12" spans="1:11" ht="13.5" thickBot="1">
      <c r="A12" s="40">
        <v>4</v>
      </c>
      <c r="B12" s="9">
        <v>48</v>
      </c>
      <c r="C12" s="41">
        <f t="shared" si="5"/>
        <v>0</v>
      </c>
      <c r="D12" s="172" t="b">
        <f t="shared" si="0"/>
        <v>1</v>
      </c>
      <c r="E12" s="173">
        <f t="shared" si="1"/>
        <v>1460</v>
      </c>
      <c r="F12" s="174">
        <f t="shared" si="7"/>
        <v>72000</v>
      </c>
      <c r="G12" s="175">
        <f t="shared" si="6"/>
        <v>0</v>
      </c>
      <c r="H12" s="9">
        <f t="shared" si="2"/>
        <v>0</v>
      </c>
      <c r="I12" s="22">
        <v>20</v>
      </c>
      <c r="J12" s="172" t="b">
        <f t="shared" si="3"/>
        <v>1</v>
      </c>
      <c r="K12" s="9">
        <f t="shared" si="4"/>
        <v>0</v>
      </c>
    </row>
    <row r="13" spans="1:11" ht="13.5" thickBot="1">
      <c r="A13" s="40">
        <v>4.5</v>
      </c>
      <c r="B13" s="9">
        <v>54</v>
      </c>
      <c r="C13" s="41">
        <f t="shared" si="5"/>
        <v>0</v>
      </c>
      <c r="D13" s="172" t="b">
        <f t="shared" si="0"/>
        <v>1</v>
      </c>
      <c r="E13" s="173">
        <f t="shared" si="1"/>
        <v>1642.5</v>
      </c>
      <c r="F13" s="174">
        <f t="shared" si="7"/>
        <v>81000</v>
      </c>
      <c r="G13" s="175">
        <f t="shared" si="6"/>
        <v>0</v>
      </c>
      <c r="H13" s="9">
        <f t="shared" si="2"/>
        <v>0</v>
      </c>
      <c r="I13" s="22">
        <v>20</v>
      </c>
      <c r="J13" s="172" t="b">
        <f t="shared" si="3"/>
        <v>1</v>
      </c>
      <c r="K13" s="9">
        <f t="shared" si="4"/>
        <v>0</v>
      </c>
    </row>
    <row r="14" spans="1:11" ht="13.5" thickBot="1">
      <c r="A14" s="44">
        <v>5</v>
      </c>
      <c r="B14" s="45">
        <v>60</v>
      </c>
      <c r="C14" s="41">
        <f t="shared" si="5"/>
        <v>0</v>
      </c>
      <c r="D14" s="172" t="b">
        <f t="shared" si="0"/>
        <v>1</v>
      </c>
      <c r="E14" s="178">
        <f t="shared" si="1"/>
        <v>1825</v>
      </c>
      <c r="F14" s="174">
        <f t="shared" si="7"/>
        <v>90000</v>
      </c>
      <c r="G14" s="175">
        <f t="shared" si="6"/>
        <v>0</v>
      </c>
      <c r="H14" s="9">
        <f t="shared" si="2"/>
        <v>0</v>
      </c>
      <c r="I14" s="22">
        <v>20</v>
      </c>
      <c r="J14" s="172" t="b">
        <f t="shared" si="3"/>
        <v>1</v>
      </c>
      <c r="K14" s="9">
        <f t="shared" si="4"/>
        <v>0</v>
      </c>
    </row>
    <row r="15" spans="1:11" ht="13.5" thickBot="1">
      <c r="A15" s="47">
        <v>5.5</v>
      </c>
      <c r="B15" s="48">
        <v>66</v>
      </c>
      <c r="C15" s="41">
        <f t="shared" si="5"/>
        <v>0</v>
      </c>
      <c r="D15" s="172" t="b">
        <f t="shared" si="0"/>
        <v>1</v>
      </c>
      <c r="E15" s="179">
        <f t="shared" si="1"/>
        <v>2007.5</v>
      </c>
      <c r="F15" s="174">
        <f t="shared" si="7"/>
        <v>99000</v>
      </c>
      <c r="G15" s="175">
        <f t="shared" si="6"/>
        <v>0</v>
      </c>
      <c r="H15" s="9">
        <f t="shared" si="2"/>
        <v>0</v>
      </c>
      <c r="I15" s="22">
        <v>20</v>
      </c>
      <c r="J15" s="172" t="b">
        <f t="shared" si="3"/>
        <v>1</v>
      </c>
      <c r="K15" s="9">
        <f t="shared" si="4"/>
        <v>0</v>
      </c>
    </row>
    <row r="16" spans="1:11" ht="13.5" thickBot="1">
      <c r="A16" s="40">
        <v>6</v>
      </c>
      <c r="B16" s="9">
        <v>72</v>
      </c>
      <c r="C16" s="41">
        <f t="shared" si="5"/>
        <v>0</v>
      </c>
      <c r="D16" s="172" t="b">
        <f t="shared" si="0"/>
        <v>1</v>
      </c>
      <c r="E16" s="173">
        <f t="shared" si="1"/>
        <v>2190</v>
      </c>
      <c r="F16" s="174">
        <f t="shared" si="7"/>
        <v>108000</v>
      </c>
      <c r="G16" s="175">
        <f t="shared" si="6"/>
        <v>0</v>
      </c>
      <c r="H16" s="9">
        <f t="shared" si="2"/>
        <v>0</v>
      </c>
      <c r="I16" s="22">
        <v>20</v>
      </c>
      <c r="J16" s="172" t="b">
        <f t="shared" si="3"/>
        <v>1</v>
      </c>
      <c r="K16" s="9">
        <f t="shared" si="4"/>
        <v>0</v>
      </c>
    </row>
    <row r="17" spans="1:11" ht="13.5" thickBot="1">
      <c r="A17" s="40">
        <v>6.5</v>
      </c>
      <c r="B17" s="9">
        <v>78</v>
      </c>
      <c r="C17" s="41">
        <f t="shared" si="5"/>
        <v>0</v>
      </c>
      <c r="D17" s="172" t="b">
        <f t="shared" si="0"/>
        <v>1</v>
      </c>
      <c r="E17" s="173">
        <f t="shared" si="1"/>
        <v>2372.5</v>
      </c>
      <c r="F17" s="174">
        <f t="shared" si="7"/>
        <v>117000</v>
      </c>
      <c r="G17" s="175">
        <f t="shared" si="6"/>
        <v>0</v>
      </c>
      <c r="H17" s="9">
        <f t="shared" si="2"/>
        <v>0</v>
      </c>
      <c r="I17" s="22">
        <v>20</v>
      </c>
      <c r="J17" s="172" t="b">
        <f t="shared" si="3"/>
        <v>1</v>
      </c>
      <c r="K17" s="9">
        <f t="shared" si="4"/>
        <v>0</v>
      </c>
    </row>
    <row r="18" spans="1:11" ht="13.5" thickBot="1">
      <c r="A18" s="40">
        <v>7</v>
      </c>
      <c r="B18" s="9">
        <v>84</v>
      </c>
      <c r="C18" s="41">
        <f t="shared" si="5"/>
        <v>0</v>
      </c>
      <c r="D18" s="172" t="b">
        <f t="shared" si="0"/>
        <v>1</v>
      </c>
      <c r="E18" s="173">
        <f t="shared" si="1"/>
        <v>2555</v>
      </c>
      <c r="F18" s="174">
        <f t="shared" si="7"/>
        <v>126000</v>
      </c>
      <c r="G18" s="175">
        <f t="shared" si="6"/>
        <v>0</v>
      </c>
      <c r="H18" s="9">
        <f t="shared" si="2"/>
        <v>0</v>
      </c>
      <c r="I18" s="22">
        <v>20</v>
      </c>
      <c r="J18" s="172" t="b">
        <f t="shared" si="3"/>
        <v>1</v>
      </c>
      <c r="K18" s="9">
        <f t="shared" si="4"/>
        <v>0</v>
      </c>
    </row>
    <row r="19" spans="1:11" ht="13.5" thickBot="1">
      <c r="A19" s="40">
        <v>7.5</v>
      </c>
      <c r="B19" s="9">
        <v>90</v>
      </c>
      <c r="C19" s="41">
        <f t="shared" si="5"/>
        <v>0</v>
      </c>
      <c r="D19" s="172" t="b">
        <f t="shared" si="0"/>
        <v>1</v>
      </c>
      <c r="E19" s="173">
        <f t="shared" si="1"/>
        <v>2737.5</v>
      </c>
      <c r="F19" s="174">
        <f t="shared" si="7"/>
        <v>135000</v>
      </c>
      <c r="G19" s="175">
        <f t="shared" si="6"/>
        <v>0</v>
      </c>
      <c r="H19" s="9">
        <f t="shared" si="2"/>
        <v>0</v>
      </c>
      <c r="I19" s="22">
        <v>20</v>
      </c>
      <c r="J19" s="172" t="b">
        <f t="shared" si="3"/>
        <v>1</v>
      </c>
      <c r="K19" s="9">
        <f t="shared" si="4"/>
        <v>0</v>
      </c>
    </row>
    <row r="20" spans="1:11" ht="13.5" thickBot="1">
      <c r="A20" s="40">
        <v>8</v>
      </c>
      <c r="B20" s="9">
        <v>96</v>
      </c>
      <c r="C20" s="41">
        <f t="shared" si="5"/>
        <v>0</v>
      </c>
      <c r="D20" s="172" t="b">
        <f t="shared" si="0"/>
        <v>1</v>
      </c>
      <c r="E20" s="173">
        <f t="shared" si="1"/>
        <v>2920</v>
      </c>
      <c r="F20" s="174">
        <f t="shared" si="7"/>
        <v>144000</v>
      </c>
      <c r="G20" s="175">
        <f t="shared" si="6"/>
        <v>0</v>
      </c>
      <c r="H20" s="9">
        <f t="shared" si="2"/>
        <v>0</v>
      </c>
      <c r="I20" s="22">
        <v>20</v>
      </c>
      <c r="J20" s="172" t="b">
        <f t="shared" si="3"/>
        <v>1</v>
      </c>
      <c r="K20" s="9">
        <f t="shared" si="4"/>
        <v>0</v>
      </c>
    </row>
    <row r="21" spans="1:11" ht="13.5" thickBot="1">
      <c r="A21" s="40">
        <v>8.5</v>
      </c>
      <c r="B21" s="9">
        <v>102</v>
      </c>
      <c r="C21" s="41">
        <f t="shared" si="5"/>
        <v>0</v>
      </c>
      <c r="D21" s="172" t="b">
        <f t="shared" si="0"/>
        <v>1</v>
      </c>
      <c r="E21" s="173">
        <f t="shared" si="1"/>
        <v>3102.5</v>
      </c>
      <c r="F21" s="174">
        <f t="shared" si="7"/>
        <v>153000</v>
      </c>
      <c r="G21" s="175">
        <f t="shared" si="6"/>
        <v>0</v>
      </c>
      <c r="H21" s="9">
        <f t="shared" si="2"/>
        <v>0</v>
      </c>
      <c r="I21" s="22">
        <v>20</v>
      </c>
      <c r="J21" s="172" t="b">
        <f t="shared" si="3"/>
        <v>1</v>
      </c>
      <c r="K21" s="9">
        <f t="shared" si="4"/>
        <v>0</v>
      </c>
    </row>
    <row r="22" spans="1:11" ht="13.5" thickBot="1">
      <c r="A22" s="40">
        <v>9</v>
      </c>
      <c r="B22" s="9">
        <v>108</v>
      </c>
      <c r="C22" s="41">
        <f t="shared" si="5"/>
        <v>0</v>
      </c>
      <c r="D22" s="172" t="b">
        <f t="shared" si="0"/>
        <v>1</v>
      </c>
      <c r="E22" s="173">
        <f t="shared" si="1"/>
        <v>3285</v>
      </c>
      <c r="F22" s="174">
        <f t="shared" si="7"/>
        <v>162000</v>
      </c>
      <c r="G22" s="175">
        <f t="shared" si="6"/>
        <v>0</v>
      </c>
      <c r="H22" s="9">
        <f t="shared" si="2"/>
        <v>0</v>
      </c>
      <c r="I22" s="22">
        <v>20</v>
      </c>
      <c r="J22" s="172" t="b">
        <f t="shared" si="3"/>
        <v>1</v>
      </c>
      <c r="K22" s="9">
        <f t="shared" si="4"/>
        <v>0</v>
      </c>
    </row>
    <row r="23" spans="1:11" ht="13.5" thickBot="1">
      <c r="A23" s="40">
        <v>9.5</v>
      </c>
      <c r="B23" s="9">
        <v>114</v>
      </c>
      <c r="C23" s="41">
        <f t="shared" si="5"/>
        <v>0</v>
      </c>
      <c r="D23" s="172" t="b">
        <f t="shared" si="0"/>
        <v>1</v>
      </c>
      <c r="E23" s="173">
        <f t="shared" si="1"/>
        <v>3467.5</v>
      </c>
      <c r="F23" s="174">
        <f t="shared" si="7"/>
        <v>171000</v>
      </c>
      <c r="G23" s="175">
        <f t="shared" si="6"/>
        <v>0</v>
      </c>
      <c r="H23" s="9">
        <f t="shared" si="2"/>
        <v>0</v>
      </c>
      <c r="I23" s="22">
        <v>20</v>
      </c>
      <c r="J23" s="172" t="b">
        <f t="shared" si="3"/>
        <v>1</v>
      </c>
      <c r="K23" s="9">
        <f t="shared" si="4"/>
        <v>0</v>
      </c>
    </row>
    <row r="24" spans="1:11" ht="13.5" thickBot="1">
      <c r="A24" s="40">
        <v>10</v>
      </c>
      <c r="B24" s="9">
        <v>120</v>
      </c>
      <c r="C24" s="41">
        <f t="shared" si="5"/>
        <v>0</v>
      </c>
      <c r="D24" s="172" t="b">
        <f t="shared" si="0"/>
        <v>1</v>
      </c>
      <c r="E24" s="173">
        <f t="shared" si="1"/>
        <v>3650</v>
      </c>
      <c r="F24" s="174">
        <f t="shared" si="7"/>
        <v>180000</v>
      </c>
      <c r="G24" s="175">
        <f t="shared" si="6"/>
        <v>0</v>
      </c>
      <c r="H24" s="9">
        <f t="shared" si="2"/>
        <v>0</v>
      </c>
      <c r="I24" s="22">
        <v>20</v>
      </c>
      <c r="J24" s="172" t="b">
        <f t="shared" si="3"/>
        <v>1</v>
      </c>
      <c r="K24" s="9">
        <f t="shared" si="4"/>
        <v>0</v>
      </c>
    </row>
    <row r="25" spans="1:11" ht="13.5" thickBot="1">
      <c r="A25" s="40">
        <v>10.5</v>
      </c>
      <c r="B25" s="9">
        <v>126</v>
      </c>
      <c r="C25" s="41">
        <f t="shared" si="5"/>
        <v>0</v>
      </c>
      <c r="D25" s="172" t="b">
        <f t="shared" si="0"/>
        <v>1</v>
      </c>
      <c r="E25" s="173">
        <f t="shared" si="1"/>
        <v>3832.5</v>
      </c>
      <c r="F25" s="174">
        <f t="shared" si="7"/>
        <v>189000</v>
      </c>
      <c r="G25" s="175">
        <f t="shared" si="6"/>
        <v>0</v>
      </c>
      <c r="H25" s="9">
        <f t="shared" si="2"/>
        <v>0</v>
      </c>
      <c r="I25" s="22">
        <v>20</v>
      </c>
      <c r="J25" s="172" t="b">
        <f t="shared" si="3"/>
        <v>1</v>
      </c>
      <c r="K25" s="9">
        <f t="shared" si="4"/>
        <v>0</v>
      </c>
    </row>
    <row r="26" spans="1:11" ht="13.5" thickBot="1">
      <c r="A26" s="40">
        <v>11</v>
      </c>
      <c r="B26" s="9">
        <v>132</v>
      </c>
      <c r="C26" s="41">
        <f t="shared" si="5"/>
        <v>0</v>
      </c>
      <c r="D26" s="172" t="b">
        <f t="shared" si="0"/>
        <v>1</v>
      </c>
      <c r="E26" s="173">
        <f t="shared" si="1"/>
        <v>4015</v>
      </c>
      <c r="F26" s="174">
        <f t="shared" si="7"/>
        <v>198000</v>
      </c>
      <c r="G26" s="175">
        <f t="shared" si="6"/>
        <v>0</v>
      </c>
      <c r="H26" s="9">
        <f t="shared" si="2"/>
        <v>0</v>
      </c>
      <c r="I26" s="22">
        <v>20</v>
      </c>
      <c r="J26" s="172" t="b">
        <f t="shared" si="3"/>
        <v>1</v>
      </c>
      <c r="K26" s="9">
        <f t="shared" si="4"/>
        <v>0</v>
      </c>
    </row>
    <row r="27" spans="1:11" ht="13.5" thickBot="1">
      <c r="A27" s="40">
        <v>11.5</v>
      </c>
      <c r="B27" s="9">
        <v>138</v>
      </c>
      <c r="C27" s="41">
        <f t="shared" si="5"/>
        <v>0</v>
      </c>
      <c r="D27" s="172" t="b">
        <f t="shared" si="0"/>
        <v>1</v>
      </c>
      <c r="E27" s="173">
        <f t="shared" si="1"/>
        <v>4197.5</v>
      </c>
      <c r="F27" s="174">
        <f t="shared" si="7"/>
        <v>207000</v>
      </c>
      <c r="G27" s="175">
        <f t="shared" si="6"/>
        <v>0</v>
      </c>
      <c r="H27" s="9">
        <f t="shared" si="2"/>
        <v>0</v>
      </c>
      <c r="I27" s="22">
        <v>20</v>
      </c>
      <c r="J27" s="172" t="b">
        <f t="shared" si="3"/>
        <v>1</v>
      </c>
      <c r="K27" s="9">
        <f t="shared" si="4"/>
        <v>0</v>
      </c>
    </row>
    <row r="28" spans="1:11" ht="13.5" thickBot="1">
      <c r="A28" s="40">
        <v>12</v>
      </c>
      <c r="B28" s="9">
        <v>144</v>
      </c>
      <c r="C28" s="41">
        <f t="shared" si="5"/>
        <v>0</v>
      </c>
      <c r="D28" s="172" t="b">
        <f t="shared" si="0"/>
        <v>1</v>
      </c>
      <c r="E28" s="173">
        <f t="shared" si="1"/>
        <v>4380</v>
      </c>
      <c r="F28" s="174">
        <f t="shared" si="7"/>
        <v>216000</v>
      </c>
      <c r="G28" s="175">
        <f t="shared" si="6"/>
        <v>0</v>
      </c>
      <c r="H28" s="9">
        <f t="shared" si="2"/>
        <v>0</v>
      </c>
      <c r="I28" s="22">
        <v>20</v>
      </c>
      <c r="J28" s="172" t="b">
        <f t="shared" si="3"/>
        <v>1</v>
      </c>
      <c r="K28" s="9">
        <f t="shared" si="4"/>
        <v>0</v>
      </c>
    </row>
    <row r="29" spans="1:11" ht="13.5" thickBot="1">
      <c r="A29" s="40">
        <v>12.5</v>
      </c>
      <c r="B29" s="9">
        <v>150</v>
      </c>
      <c r="C29" s="41">
        <f t="shared" si="5"/>
        <v>0</v>
      </c>
      <c r="D29" s="172" t="b">
        <f t="shared" si="0"/>
        <v>1</v>
      </c>
      <c r="E29" s="173">
        <f t="shared" si="1"/>
        <v>4562.5</v>
      </c>
      <c r="F29" s="174">
        <f t="shared" si="7"/>
        <v>225000</v>
      </c>
      <c r="G29" s="175">
        <f t="shared" si="6"/>
        <v>0</v>
      </c>
      <c r="H29" s="9">
        <f t="shared" si="2"/>
        <v>0</v>
      </c>
      <c r="I29" s="22">
        <v>20</v>
      </c>
      <c r="J29" s="172" t="b">
        <f t="shared" si="3"/>
        <v>1</v>
      </c>
      <c r="K29" s="9">
        <f t="shared" si="4"/>
        <v>0</v>
      </c>
    </row>
    <row r="30" spans="1:11" ht="13.5" thickBot="1">
      <c r="A30" s="40">
        <v>13</v>
      </c>
      <c r="B30" s="9">
        <v>156</v>
      </c>
      <c r="C30" s="41">
        <f t="shared" si="5"/>
        <v>0</v>
      </c>
      <c r="D30" s="172" t="b">
        <f t="shared" si="0"/>
        <v>1</v>
      </c>
      <c r="E30" s="173">
        <f t="shared" si="1"/>
        <v>4745</v>
      </c>
      <c r="F30" s="174">
        <f t="shared" si="7"/>
        <v>234000</v>
      </c>
      <c r="G30" s="175">
        <f t="shared" si="6"/>
        <v>0</v>
      </c>
      <c r="H30" s="9">
        <f t="shared" si="2"/>
        <v>0</v>
      </c>
      <c r="I30" s="22">
        <v>20</v>
      </c>
      <c r="J30" s="172" t="b">
        <f t="shared" si="3"/>
        <v>1</v>
      </c>
      <c r="K30" s="9">
        <f t="shared" si="4"/>
        <v>0</v>
      </c>
    </row>
    <row r="31" spans="1:11" ht="13.5" thickBot="1">
      <c r="A31" s="40">
        <v>13.5</v>
      </c>
      <c r="B31" s="9">
        <v>162</v>
      </c>
      <c r="C31" s="41">
        <f t="shared" si="5"/>
        <v>0</v>
      </c>
      <c r="D31" s="172" t="b">
        <f t="shared" si="0"/>
        <v>1</v>
      </c>
      <c r="E31" s="173">
        <f t="shared" si="1"/>
        <v>4927.5</v>
      </c>
      <c r="F31" s="174">
        <f t="shared" si="7"/>
        <v>243000</v>
      </c>
      <c r="G31" s="175">
        <f t="shared" si="6"/>
        <v>0</v>
      </c>
      <c r="H31" s="9">
        <f t="shared" si="2"/>
        <v>0</v>
      </c>
      <c r="I31" s="22">
        <v>20</v>
      </c>
      <c r="J31" s="172" t="b">
        <f t="shared" si="3"/>
        <v>1</v>
      </c>
      <c r="K31" s="9">
        <f t="shared" si="4"/>
        <v>0</v>
      </c>
    </row>
    <row r="32" spans="1:11" ht="13.5" thickBot="1">
      <c r="A32" s="40">
        <v>14</v>
      </c>
      <c r="B32" s="9">
        <v>168</v>
      </c>
      <c r="C32" s="41">
        <f t="shared" si="5"/>
        <v>0</v>
      </c>
      <c r="D32" s="172" t="b">
        <f t="shared" si="0"/>
        <v>1</v>
      </c>
      <c r="E32" s="173">
        <f t="shared" si="1"/>
        <v>5110</v>
      </c>
      <c r="F32" s="174">
        <f t="shared" si="7"/>
        <v>252000</v>
      </c>
      <c r="G32" s="175">
        <f t="shared" si="6"/>
        <v>0</v>
      </c>
      <c r="H32" s="9">
        <f t="shared" si="2"/>
        <v>0</v>
      </c>
      <c r="I32" s="22">
        <v>20</v>
      </c>
      <c r="J32" s="172" t="b">
        <f t="shared" si="3"/>
        <v>1</v>
      </c>
      <c r="K32" s="9">
        <f t="shared" si="4"/>
        <v>0</v>
      </c>
    </row>
    <row r="33" spans="1:11" ht="13.5" thickBot="1">
      <c r="A33" s="40">
        <v>14.5</v>
      </c>
      <c r="B33" s="9">
        <v>174</v>
      </c>
      <c r="C33" s="41">
        <f t="shared" si="5"/>
        <v>0</v>
      </c>
      <c r="D33" s="172" t="b">
        <f t="shared" si="0"/>
        <v>1</v>
      </c>
      <c r="E33" s="173">
        <f t="shared" si="1"/>
        <v>5292.5</v>
      </c>
      <c r="F33" s="174">
        <f t="shared" si="7"/>
        <v>261000</v>
      </c>
      <c r="G33" s="175">
        <f t="shared" si="6"/>
        <v>0</v>
      </c>
      <c r="H33" s="9">
        <f t="shared" si="2"/>
        <v>0</v>
      </c>
      <c r="I33" s="22">
        <v>20</v>
      </c>
      <c r="J33" s="172" t="b">
        <f t="shared" si="3"/>
        <v>1</v>
      </c>
      <c r="K33" s="9">
        <f t="shared" si="4"/>
        <v>0</v>
      </c>
    </row>
    <row r="34" spans="1:11" ht="13.5" thickBot="1">
      <c r="A34" s="40">
        <v>15</v>
      </c>
      <c r="B34" s="9">
        <v>180</v>
      </c>
      <c r="C34" s="41">
        <f t="shared" si="5"/>
        <v>0</v>
      </c>
      <c r="D34" s="172" t="b">
        <f t="shared" si="0"/>
        <v>1</v>
      </c>
      <c r="E34" s="173">
        <f t="shared" si="1"/>
        <v>5475</v>
      </c>
      <c r="F34" s="174">
        <f t="shared" si="7"/>
        <v>270000</v>
      </c>
      <c r="G34" s="175">
        <f t="shared" si="6"/>
        <v>0</v>
      </c>
      <c r="H34" s="9">
        <f t="shared" si="2"/>
        <v>0</v>
      </c>
      <c r="I34" s="22">
        <v>20</v>
      </c>
      <c r="J34" s="172" t="b">
        <f t="shared" si="3"/>
        <v>1</v>
      </c>
      <c r="K34" s="9">
        <f t="shared" si="4"/>
        <v>0</v>
      </c>
    </row>
    <row r="35" spans="1:11" ht="13.5" thickBot="1">
      <c r="A35" s="40">
        <v>15.5</v>
      </c>
      <c r="B35" s="9">
        <v>186</v>
      </c>
      <c r="C35" s="41">
        <f t="shared" si="5"/>
        <v>0</v>
      </c>
      <c r="D35" s="172" t="b">
        <f t="shared" si="0"/>
        <v>1</v>
      </c>
      <c r="E35" s="173">
        <f t="shared" si="1"/>
        <v>5657.5</v>
      </c>
      <c r="F35" s="174">
        <f t="shared" si="7"/>
        <v>279000</v>
      </c>
      <c r="G35" s="175">
        <f t="shared" si="6"/>
        <v>0</v>
      </c>
      <c r="H35" s="9">
        <f t="shared" si="2"/>
        <v>0</v>
      </c>
      <c r="I35" s="22">
        <v>20</v>
      </c>
      <c r="J35" s="172" t="b">
        <f t="shared" si="3"/>
        <v>1</v>
      </c>
      <c r="K35" s="9">
        <f t="shared" si="4"/>
        <v>0</v>
      </c>
    </row>
    <row r="36" spans="1:11" ht="13.5" thickBot="1">
      <c r="A36" s="40">
        <v>16</v>
      </c>
      <c r="B36" s="9">
        <v>192</v>
      </c>
      <c r="C36" s="41">
        <f t="shared" si="5"/>
        <v>0</v>
      </c>
      <c r="D36" s="172" t="b">
        <f t="shared" si="0"/>
        <v>1</v>
      </c>
      <c r="E36" s="173">
        <f t="shared" si="1"/>
        <v>5840</v>
      </c>
      <c r="F36" s="174">
        <f t="shared" si="7"/>
        <v>288000</v>
      </c>
      <c r="G36" s="175">
        <f t="shared" si="6"/>
        <v>0</v>
      </c>
      <c r="H36" s="9">
        <f t="shared" si="2"/>
        <v>0</v>
      </c>
      <c r="I36" s="22">
        <v>20</v>
      </c>
      <c r="J36" s="172" t="b">
        <f t="shared" si="3"/>
        <v>1</v>
      </c>
      <c r="K36" s="9">
        <f t="shared" si="4"/>
        <v>0</v>
      </c>
    </row>
    <row r="37" spans="1:11" ht="13.5" thickBot="1">
      <c r="A37" s="40">
        <v>16.5</v>
      </c>
      <c r="B37" s="9">
        <v>198</v>
      </c>
      <c r="C37" s="41">
        <f t="shared" si="5"/>
        <v>0</v>
      </c>
      <c r="D37" s="172" t="b">
        <f aca="true" t="shared" si="8" ref="D37:D64">C37=0</f>
        <v>1</v>
      </c>
      <c r="E37" s="173">
        <f aca="true" t="shared" si="9" ref="E37:E64">B37/12*$E$1</f>
        <v>6022.5</v>
      </c>
      <c r="F37" s="174">
        <f t="shared" si="7"/>
        <v>297000</v>
      </c>
      <c r="G37" s="175">
        <f t="shared" si="6"/>
        <v>0</v>
      </c>
      <c r="H37" s="9">
        <f aca="true" t="shared" si="10" ref="H37:H64">IF(C37&gt;0,($F$2-G37)/500*I37/100,0)</f>
        <v>0</v>
      </c>
      <c r="I37" s="22">
        <v>20</v>
      </c>
      <c r="J37" s="172" t="b">
        <f aca="true" t="shared" si="11" ref="J37:J64">K37=0</f>
        <v>1</v>
      </c>
      <c r="K37" s="9">
        <f aca="true" t="shared" si="12" ref="K37:K64">IF(H37=0,0,IF(H37&lt;=I37,H37,I37))</f>
        <v>0</v>
      </c>
    </row>
    <row r="38" spans="1:11" ht="13.5" thickBot="1">
      <c r="A38" s="40">
        <v>17</v>
      </c>
      <c r="B38" s="9">
        <v>204</v>
      </c>
      <c r="C38" s="41">
        <f aca="true" t="shared" si="13" ref="C38:C62">IF(AND($C$3&gt;E37,$C$3&lt;=E38),$C$3,0)</f>
        <v>0</v>
      </c>
      <c r="D38" s="172" t="b">
        <f t="shared" si="8"/>
        <v>1</v>
      </c>
      <c r="E38" s="173">
        <f t="shared" si="9"/>
        <v>6205</v>
      </c>
      <c r="F38" s="174">
        <f t="shared" si="7"/>
        <v>306000</v>
      </c>
      <c r="G38" s="175">
        <f aca="true" t="shared" si="14" ref="G38:G64">IF(C38=0,0,F37+(F38-F37)*($C$3-E37)/182.5)</f>
        <v>0</v>
      </c>
      <c r="H38" s="9">
        <f t="shared" si="10"/>
        <v>0</v>
      </c>
      <c r="I38" s="22">
        <v>20</v>
      </c>
      <c r="J38" s="172" t="b">
        <f t="shared" si="11"/>
        <v>1</v>
      </c>
      <c r="K38" s="9">
        <f t="shared" si="12"/>
        <v>0</v>
      </c>
    </row>
    <row r="39" spans="1:11" ht="13.5" thickBot="1">
      <c r="A39" s="40">
        <v>17.5</v>
      </c>
      <c r="B39" s="9">
        <v>210</v>
      </c>
      <c r="C39" s="41">
        <f t="shared" si="13"/>
        <v>0</v>
      </c>
      <c r="D39" s="172" t="b">
        <f t="shared" si="8"/>
        <v>1</v>
      </c>
      <c r="E39" s="173">
        <f t="shared" si="9"/>
        <v>6387.5</v>
      </c>
      <c r="F39" s="174">
        <f t="shared" si="7"/>
        <v>315000</v>
      </c>
      <c r="G39" s="175">
        <f t="shared" si="14"/>
        <v>0</v>
      </c>
      <c r="H39" s="9">
        <f t="shared" si="10"/>
        <v>0</v>
      </c>
      <c r="I39" s="22">
        <v>20</v>
      </c>
      <c r="J39" s="172" t="b">
        <f t="shared" si="11"/>
        <v>1</v>
      </c>
      <c r="K39" s="9">
        <f t="shared" si="12"/>
        <v>0</v>
      </c>
    </row>
    <row r="40" spans="1:11" ht="13.5" thickBot="1">
      <c r="A40" s="40">
        <v>18</v>
      </c>
      <c r="B40" s="9">
        <v>216</v>
      </c>
      <c r="C40" s="41">
        <f t="shared" si="13"/>
        <v>0</v>
      </c>
      <c r="D40" s="172" t="b">
        <f t="shared" si="8"/>
        <v>1</v>
      </c>
      <c r="E40" s="173">
        <f t="shared" si="9"/>
        <v>6570</v>
      </c>
      <c r="F40" s="174">
        <f t="shared" si="7"/>
        <v>324000</v>
      </c>
      <c r="G40" s="175">
        <f t="shared" si="14"/>
        <v>0</v>
      </c>
      <c r="H40" s="9">
        <f t="shared" si="10"/>
        <v>0</v>
      </c>
      <c r="I40" s="22">
        <v>20</v>
      </c>
      <c r="J40" s="172" t="b">
        <f t="shared" si="11"/>
        <v>1</v>
      </c>
      <c r="K40" s="9">
        <f t="shared" si="12"/>
        <v>0</v>
      </c>
    </row>
    <row r="41" spans="1:11" ht="13.5" thickBot="1">
      <c r="A41" s="40">
        <v>18.5</v>
      </c>
      <c r="B41" s="9">
        <v>222</v>
      </c>
      <c r="C41" s="41">
        <f t="shared" si="13"/>
        <v>0</v>
      </c>
      <c r="D41" s="172" t="b">
        <f t="shared" si="8"/>
        <v>1</v>
      </c>
      <c r="E41" s="173">
        <f t="shared" si="9"/>
        <v>6752.5</v>
      </c>
      <c r="F41" s="174">
        <f t="shared" si="7"/>
        <v>333000</v>
      </c>
      <c r="G41" s="175">
        <f t="shared" si="14"/>
        <v>0</v>
      </c>
      <c r="H41" s="9">
        <f t="shared" si="10"/>
        <v>0</v>
      </c>
      <c r="I41" s="22">
        <v>20</v>
      </c>
      <c r="J41" s="172" t="b">
        <f t="shared" si="11"/>
        <v>1</v>
      </c>
      <c r="K41" s="9">
        <f t="shared" si="12"/>
        <v>0</v>
      </c>
    </row>
    <row r="42" spans="1:11" ht="13.5" thickBot="1">
      <c r="A42" s="40">
        <v>19</v>
      </c>
      <c r="B42" s="9">
        <v>228</v>
      </c>
      <c r="C42" s="41">
        <f t="shared" si="13"/>
        <v>0</v>
      </c>
      <c r="D42" s="172" t="b">
        <f t="shared" si="8"/>
        <v>1</v>
      </c>
      <c r="E42" s="173">
        <f t="shared" si="9"/>
        <v>6935</v>
      </c>
      <c r="F42" s="174">
        <f t="shared" si="7"/>
        <v>342000</v>
      </c>
      <c r="G42" s="175">
        <f t="shared" si="14"/>
        <v>0</v>
      </c>
      <c r="H42" s="9">
        <f t="shared" si="10"/>
        <v>0</v>
      </c>
      <c r="I42" s="22">
        <v>20</v>
      </c>
      <c r="J42" s="172" t="b">
        <f t="shared" si="11"/>
        <v>1</v>
      </c>
      <c r="K42" s="9">
        <f t="shared" si="12"/>
        <v>0</v>
      </c>
    </row>
    <row r="43" spans="1:11" ht="13.5" thickBot="1">
      <c r="A43" s="40">
        <v>19.5</v>
      </c>
      <c r="B43" s="9">
        <v>234</v>
      </c>
      <c r="C43" s="41">
        <f t="shared" si="13"/>
        <v>0</v>
      </c>
      <c r="D43" s="172" t="b">
        <f t="shared" si="8"/>
        <v>1</v>
      </c>
      <c r="E43" s="173">
        <f t="shared" si="9"/>
        <v>7117.5</v>
      </c>
      <c r="F43" s="174">
        <f t="shared" si="7"/>
        <v>351000</v>
      </c>
      <c r="G43" s="175">
        <f t="shared" si="14"/>
        <v>0</v>
      </c>
      <c r="H43" s="9">
        <f t="shared" si="10"/>
        <v>0</v>
      </c>
      <c r="I43" s="22">
        <v>20</v>
      </c>
      <c r="J43" s="172" t="b">
        <f t="shared" si="11"/>
        <v>1</v>
      </c>
      <c r="K43" s="9">
        <f t="shared" si="12"/>
        <v>0</v>
      </c>
    </row>
    <row r="44" spans="1:11" ht="13.5" thickBot="1">
      <c r="A44" s="40">
        <v>20</v>
      </c>
      <c r="B44" s="9">
        <v>240</v>
      </c>
      <c r="C44" s="41">
        <f t="shared" si="13"/>
        <v>0</v>
      </c>
      <c r="D44" s="172" t="b">
        <f t="shared" si="8"/>
        <v>1</v>
      </c>
      <c r="E44" s="173">
        <f t="shared" si="9"/>
        <v>7300</v>
      </c>
      <c r="F44" s="174">
        <f t="shared" si="7"/>
        <v>360000</v>
      </c>
      <c r="G44" s="175">
        <f t="shared" si="14"/>
        <v>0</v>
      </c>
      <c r="H44" s="9">
        <f t="shared" si="10"/>
        <v>0</v>
      </c>
      <c r="I44" s="22">
        <v>20</v>
      </c>
      <c r="J44" s="172" t="b">
        <f t="shared" si="11"/>
        <v>1</v>
      </c>
      <c r="K44" s="9">
        <f t="shared" si="12"/>
        <v>0</v>
      </c>
    </row>
    <row r="45" spans="1:11" ht="13.5" thickBot="1">
      <c r="A45" s="40">
        <v>20.5</v>
      </c>
      <c r="B45" s="9">
        <v>246</v>
      </c>
      <c r="C45" s="41">
        <f t="shared" si="13"/>
        <v>0</v>
      </c>
      <c r="D45" s="172" t="b">
        <f t="shared" si="8"/>
        <v>1</v>
      </c>
      <c r="E45" s="173">
        <f t="shared" si="9"/>
        <v>7482.5</v>
      </c>
      <c r="F45" s="174">
        <f t="shared" si="7"/>
        <v>369000</v>
      </c>
      <c r="G45" s="175">
        <f t="shared" si="14"/>
        <v>0</v>
      </c>
      <c r="H45" s="9">
        <f t="shared" si="10"/>
        <v>0</v>
      </c>
      <c r="I45" s="22">
        <v>20</v>
      </c>
      <c r="J45" s="172" t="b">
        <f t="shared" si="11"/>
        <v>1</v>
      </c>
      <c r="K45" s="9">
        <f t="shared" si="12"/>
        <v>0</v>
      </c>
    </row>
    <row r="46" spans="1:11" ht="13.5" thickBot="1">
      <c r="A46" s="40">
        <v>21</v>
      </c>
      <c r="B46" s="9">
        <v>252</v>
      </c>
      <c r="C46" s="41">
        <f t="shared" si="13"/>
        <v>0</v>
      </c>
      <c r="D46" s="172" t="b">
        <f t="shared" si="8"/>
        <v>1</v>
      </c>
      <c r="E46" s="173">
        <f t="shared" si="9"/>
        <v>7665</v>
      </c>
      <c r="F46" s="174">
        <f t="shared" si="7"/>
        <v>378000</v>
      </c>
      <c r="G46" s="175">
        <f t="shared" si="14"/>
        <v>0</v>
      </c>
      <c r="H46" s="9">
        <f t="shared" si="10"/>
        <v>0</v>
      </c>
      <c r="I46" s="22">
        <v>20</v>
      </c>
      <c r="J46" s="172" t="b">
        <f t="shared" si="11"/>
        <v>1</v>
      </c>
      <c r="K46" s="9">
        <f t="shared" si="12"/>
        <v>0</v>
      </c>
    </row>
    <row r="47" spans="1:11" ht="13.5" thickBot="1">
      <c r="A47" s="40">
        <v>21.5</v>
      </c>
      <c r="B47" s="9">
        <v>258</v>
      </c>
      <c r="C47" s="41">
        <f t="shared" si="13"/>
        <v>0</v>
      </c>
      <c r="D47" s="172" t="b">
        <f t="shared" si="8"/>
        <v>1</v>
      </c>
      <c r="E47" s="173">
        <f t="shared" si="9"/>
        <v>7847.5</v>
      </c>
      <c r="F47" s="174">
        <f t="shared" si="7"/>
        <v>387000</v>
      </c>
      <c r="G47" s="175">
        <f t="shared" si="14"/>
        <v>0</v>
      </c>
      <c r="H47" s="9">
        <f t="shared" si="10"/>
        <v>0</v>
      </c>
      <c r="I47" s="22">
        <v>20</v>
      </c>
      <c r="J47" s="172" t="b">
        <f t="shared" si="11"/>
        <v>1</v>
      </c>
      <c r="K47" s="9">
        <f t="shared" si="12"/>
        <v>0</v>
      </c>
    </row>
    <row r="48" spans="1:11" ht="13.5" thickBot="1">
      <c r="A48" s="40">
        <v>22</v>
      </c>
      <c r="B48" s="9">
        <v>264</v>
      </c>
      <c r="C48" s="41">
        <f t="shared" si="13"/>
        <v>0</v>
      </c>
      <c r="D48" s="172" t="b">
        <f t="shared" si="8"/>
        <v>1</v>
      </c>
      <c r="E48" s="173">
        <f t="shared" si="9"/>
        <v>8030</v>
      </c>
      <c r="F48" s="174">
        <f t="shared" si="7"/>
        <v>396000</v>
      </c>
      <c r="G48" s="175">
        <f t="shared" si="14"/>
        <v>0</v>
      </c>
      <c r="H48" s="9">
        <f t="shared" si="10"/>
        <v>0</v>
      </c>
      <c r="I48" s="22">
        <v>20</v>
      </c>
      <c r="J48" s="172" t="b">
        <f t="shared" si="11"/>
        <v>1</v>
      </c>
      <c r="K48" s="9">
        <f t="shared" si="12"/>
        <v>0</v>
      </c>
    </row>
    <row r="49" spans="1:11" ht="13.5" thickBot="1">
      <c r="A49" s="40">
        <v>22.5</v>
      </c>
      <c r="B49" s="9">
        <v>270</v>
      </c>
      <c r="C49" s="41">
        <f t="shared" si="13"/>
        <v>0</v>
      </c>
      <c r="D49" s="172" t="b">
        <f t="shared" si="8"/>
        <v>1</v>
      </c>
      <c r="E49" s="173">
        <f t="shared" si="9"/>
        <v>8212.5</v>
      </c>
      <c r="F49" s="174">
        <f t="shared" si="7"/>
        <v>405000</v>
      </c>
      <c r="G49" s="175">
        <f t="shared" si="14"/>
        <v>0</v>
      </c>
      <c r="H49" s="9">
        <f t="shared" si="10"/>
        <v>0</v>
      </c>
      <c r="I49" s="22">
        <v>20</v>
      </c>
      <c r="J49" s="172" t="b">
        <f t="shared" si="11"/>
        <v>1</v>
      </c>
      <c r="K49" s="9">
        <f t="shared" si="12"/>
        <v>0</v>
      </c>
    </row>
    <row r="50" spans="1:11" ht="13.5" thickBot="1">
      <c r="A50" s="40">
        <v>23</v>
      </c>
      <c r="B50" s="9">
        <v>276</v>
      </c>
      <c r="C50" s="41">
        <f t="shared" si="13"/>
        <v>0</v>
      </c>
      <c r="D50" s="172" t="b">
        <f t="shared" si="8"/>
        <v>1</v>
      </c>
      <c r="E50" s="173">
        <f t="shared" si="9"/>
        <v>8395</v>
      </c>
      <c r="F50" s="174">
        <f t="shared" si="7"/>
        <v>414000</v>
      </c>
      <c r="G50" s="175">
        <f t="shared" si="14"/>
        <v>0</v>
      </c>
      <c r="H50" s="9">
        <f t="shared" si="10"/>
        <v>0</v>
      </c>
      <c r="I50" s="22">
        <v>20</v>
      </c>
      <c r="J50" s="172" t="b">
        <f t="shared" si="11"/>
        <v>1</v>
      </c>
      <c r="K50" s="9">
        <f t="shared" si="12"/>
        <v>0</v>
      </c>
    </row>
    <row r="51" spans="1:11" ht="13.5" thickBot="1">
      <c r="A51" s="40">
        <v>23.5</v>
      </c>
      <c r="B51" s="9">
        <v>282</v>
      </c>
      <c r="C51" s="41">
        <f t="shared" si="13"/>
        <v>0</v>
      </c>
      <c r="D51" s="172" t="b">
        <f t="shared" si="8"/>
        <v>1</v>
      </c>
      <c r="E51" s="173">
        <f t="shared" si="9"/>
        <v>8577.5</v>
      </c>
      <c r="F51" s="174">
        <f t="shared" si="7"/>
        <v>423000</v>
      </c>
      <c r="G51" s="175">
        <f t="shared" si="14"/>
        <v>0</v>
      </c>
      <c r="H51" s="9">
        <f t="shared" si="10"/>
        <v>0</v>
      </c>
      <c r="I51" s="22">
        <v>20</v>
      </c>
      <c r="J51" s="172" t="b">
        <f t="shared" si="11"/>
        <v>1</v>
      </c>
      <c r="K51" s="9">
        <f t="shared" si="12"/>
        <v>0</v>
      </c>
    </row>
    <row r="52" spans="1:11" ht="13.5" thickBot="1">
      <c r="A52" s="40">
        <v>24</v>
      </c>
      <c r="B52" s="9">
        <v>288</v>
      </c>
      <c r="C52" s="41">
        <f t="shared" si="13"/>
        <v>0</v>
      </c>
      <c r="D52" s="172" t="b">
        <f t="shared" si="8"/>
        <v>1</v>
      </c>
      <c r="E52" s="173">
        <f t="shared" si="9"/>
        <v>8760</v>
      </c>
      <c r="F52" s="174">
        <f t="shared" si="7"/>
        <v>432000</v>
      </c>
      <c r="G52" s="175">
        <f t="shared" si="14"/>
        <v>0</v>
      </c>
      <c r="H52" s="9">
        <f t="shared" si="10"/>
        <v>0</v>
      </c>
      <c r="I52" s="22">
        <v>20</v>
      </c>
      <c r="J52" s="172" t="b">
        <f t="shared" si="11"/>
        <v>1</v>
      </c>
      <c r="K52" s="9">
        <f t="shared" si="12"/>
        <v>0</v>
      </c>
    </row>
    <row r="53" spans="1:11" ht="13.5" thickBot="1">
      <c r="A53" s="40">
        <v>24.5</v>
      </c>
      <c r="B53" s="9">
        <v>294</v>
      </c>
      <c r="C53" s="41">
        <f t="shared" si="13"/>
        <v>0</v>
      </c>
      <c r="D53" s="172" t="b">
        <f t="shared" si="8"/>
        <v>1</v>
      </c>
      <c r="E53" s="173">
        <f t="shared" si="9"/>
        <v>8942.5</v>
      </c>
      <c r="F53" s="174">
        <f t="shared" si="7"/>
        <v>441000</v>
      </c>
      <c r="G53" s="175">
        <f t="shared" si="14"/>
        <v>0</v>
      </c>
      <c r="H53" s="9">
        <f t="shared" si="10"/>
        <v>0</v>
      </c>
      <c r="I53" s="22">
        <v>20</v>
      </c>
      <c r="J53" s="172" t="b">
        <f t="shared" si="11"/>
        <v>1</v>
      </c>
      <c r="K53" s="9">
        <f t="shared" si="12"/>
        <v>0</v>
      </c>
    </row>
    <row r="54" spans="1:11" ht="13.5" thickBot="1">
      <c r="A54" s="40">
        <v>25</v>
      </c>
      <c r="B54" s="9">
        <v>300</v>
      </c>
      <c r="C54" s="41">
        <f t="shared" si="13"/>
        <v>0</v>
      </c>
      <c r="D54" s="172" t="b">
        <f t="shared" si="8"/>
        <v>1</v>
      </c>
      <c r="E54" s="173">
        <f t="shared" si="9"/>
        <v>9125</v>
      </c>
      <c r="F54" s="174">
        <f t="shared" si="7"/>
        <v>450000</v>
      </c>
      <c r="G54" s="175">
        <f t="shared" si="14"/>
        <v>0</v>
      </c>
      <c r="H54" s="9">
        <f t="shared" si="10"/>
        <v>0</v>
      </c>
      <c r="I54" s="22">
        <v>20</v>
      </c>
      <c r="J54" s="172" t="b">
        <f t="shared" si="11"/>
        <v>1</v>
      </c>
      <c r="K54" s="9">
        <f t="shared" si="12"/>
        <v>0</v>
      </c>
    </row>
    <row r="55" spans="1:11" ht="13.5" thickBot="1">
      <c r="A55" s="40">
        <v>25.5</v>
      </c>
      <c r="B55" s="9">
        <v>306</v>
      </c>
      <c r="C55" s="41">
        <f t="shared" si="13"/>
        <v>0</v>
      </c>
      <c r="D55" s="172" t="b">
        <f t="shared" si="8"/>
        <v>1</v>
      </c>
      <c r="E55" s="173">
        <f t="shared" si="9"/>
        <v>9307.5</v>
      </c>
      <c r="F55" s="174">
        <f t="shared" si="7"/>
        <v>459000</v>
      </c>
      <c r="G55" s="175">
        <f t="shared" si="14"/>
        <v>0</v>
      </c>
      <c r="H55" s="9">
        <f t="shared" si="10"/>
        <v>0</v>
      </c>
      <c r="I55" s="22">
        <v>20</v>
      </c>
      <c r="J55" s="172" t="b">
        <f t="shared" si="11"/>
        <v>1</v>
      </c>
      <c r="K55" s="9">
        <f t="shared" si="12"/>
        <v>0</v>
      </c>
    </row>
    <row r="56" spans="1:11" ht="13.5" thickBot="1">
      <c r="A56" s="40">
        <v>26</v>
      </c>
      <c r="B56" s="9">
        <v>312</v>
      </c>
      <c r="C56" s="41">
        <f t="shared" si="13"/>
        <v>0</v>
      </c>
      <c r="D56" s="172" t="b">
        <f t="shared" si="8"/>
        <v>1</v>
      </c>
      <c r="E56" s="173">
        <f t="shared" si="9"/>
        <v>9490</v>
      </c>
      <c r="F56" s="174">
        <f t="shared" si="7"/>
        <v>468000</v>
      </c>
      <c r="G56" s="175">
        <f t="shared" si="14"/>
        <v>0</v>
      </c>
      <c r="H56" s="9">
        <f t="shared" si="10"/>
        <v>0</v>
      </c>
      <c r="I56" s="22">
        <v>20</v>
      </c>
      <c r="J56" s="172" t="b">
        <f t="shared" si="11"/>
        <v>1</v>
      </c>
      <c r="K56" s="9">
        <f t="shared" si="12"/>
        <v>0</v>
      </c>
    </row>
    <row r="57" spans="1:11" ht="13.5" thickBot="1">
      <c r="A57" s="40">
        <v>26.5</v>
      </c>
      <c r="B57" s="9">
        <v>318</v>
      </c>
      <c r="C57" s="41">
        <f t="shared" si="13"/>
        <v>0</v>
      </c>
      <c r="D57" s="172" t="b">
        <f t="shared" si="8"/>
        <v>1</v>
      </c>
      <c r="E57" s="173">
        <f t="shared" si="9"/>
        <v>9672.5</v>
      </c>
      <c r="F57" s="174">
        <f t="shared" si="7"/>
        <v>477000</v>
      </c>
      <c r="G57" s="175">
        <f t="shared" si="14"/>
        <v>0</v>
      </c>
      <c r="H57" s="9">
        <f t="shared" si="10"/>
        <v>0</v>
      </c>
      <c r="I57" s="22">
        <v>20</v>
      </c>
      <c r="J57" s="172" t="b">
        <f t="shared" si="11"/>
        <v>1</v>
      </c>
      <c r="K57" s="9">
        <f t="shared" si="12"/>
        <v>0</v>
      </c>
    </row>
    <row r="58" spans="1:11" ht="13.5" thickBot="1">
      <c r="A58" s="40">
        <v>27</v>
      </c>
      <c r="B58" s="9">
        <v>324</v>
      </c>
      <c r="C58" s="41">
        <f t="shared" si="13"/>
        <v>0</v>
      </c>
      <c r="D58" s="172" t="b">
        <f t="shared" si="8"/>
        <v>1</v>
      </c>
      <c r="E58" s="173">
        <f t="shared" si="9"/>
        <v>9855</v>
      </c>
      <c r="F58" s="174">
        <f t="shared" si="7"/>
        <v>486000</v>
      </c>
      <c r="G58" s="175">
        <f t="shared" si="14"/>
        <v>0</v>
      </c>
      <c r="H58" s="9">
        <f t="shared" si="10"/>
        <v>0</v>
      </c>
      <c r="I58" s="22">
        <v>20</v>
      </c>
      <c r="J58" s="172" t="b">
        <f t="shared" si="11"/>
        <v>1</v>
      </c>
      <c r="K58" s="9">
        <f t="shared" si="12"/>
        <v>0</v>
      </c>
    </row>
    <row r="59" spans="1:11" ht="13.5" thickBot="1">
      <c r="A59" s="40">
        <v>27.5</v>
      </c>
      <c r="B59" s="9">
        <v>330</v>
      </c>
      <c r="C59" s="41">
        <f t="shared" si="13"/>
        <v>0</v>
      </c>
      <c r="D59" s="172" t="b">
        <f t="shared" si="8"/>
        <v>1</v>
      </c>
      <c r="E59" s="173">
        <f t="shared" si="9"/>
        <v>10037.5</v>
      </c>
      <c r="F59" s="174">
        <f t="shared" si="7"/>
        <v>495000</v>
      </c>
      <c r="G59" s="175">
        <f t="shared" si="14"/>
        <v>0</v>
      </c>
      <c r="H59" s="9">
        <f t="shared" si="10"/>
        <v>0</v>
      </c>
      <c r="I59" s="22">
        <v>20</v>
      </c>
      <c r="J59" s="172" t="b">
        <f t="shared" si="11"/>
        <v>1</v>
      </c>
      <c r="K59" s="9">
        <f t="shared" si="12"/>
        <v>0</v>
      </c>
    </row>
    <row r="60" spans="1:11" ht="13.5" thickBot="1">
      <c r="A60" s="40">
        <v>28</v>
      </c>
      <c r="B60" s="9">
        <v>336</v>
      </c>
      <c r="C60" s="41">
        <f t="shared" si="13"/>
        <v>0</v>
      </c>
      <c r="D60" s="172" t="b">
        <f t="shared" si="8"/>
        <v>1</v>
      </c>
      <c r="E60" s="173">
        <f t="shared" si="9"/>
        <v>10220</v>
      </c>
      <c r="F60" s="174">
        <f t="shared" si="7"/>
        <v>504000</v>
      </c>
      <c r="G60" s="175">
        <f t="shared" si="14"/>
        <v>0</v>
      </c>
      <c r="H60" s="9">
        <f t="shared" si="10"/>
        <v>0</v>
      </c>
      <c r="I60" s="22">
        <v>20</v>
      </c>
      <c r="J60" s="172" t="b">
        <f t="shared" si="11"/>
        <v>1</v>
      </c>
      <c r="K60" s="9">
        <f t="shared" si="12"/>
        <v>0</v>
      </c>
    </row>
    <row r="61" spans="1:11" ht="13.5" thickBot="1">
      <c r="A61" s="40">
        <v>28.5</v>
      </c>
      <c r="B61" s="9">
        <v>342</v>
      </c>
      <c r="C61" s="41">
        <f t="shared" si="13"/>
        <v>0</v>
      </c>
      <c r="D61" s="172" t="b">
        <f t="shared" si="8"/>
        <v>1</v>
      </c>
      <c r="E61" s="173">
        <f t="shared" si="9"/>
        <v>10402.5</v>
      </c>
      <c r="F61" s="174">
        <f t="shared" si="7"/>
        <v>513000</v>
      </c>
      <c r="G61" s="175">
        <f t="shared" si="14"/>
        <v>0</v>
      </c>
      <c r="H61" s="9">
        <f t="shared" si="10"/>
        <v>0</v>
      </c>
      <c r="I61" s="22">
        <v>20</v>
      </c>
      <c r="J61" s="172" t="b">
        <f t="shared" si="11"/>
        <v>1</v>
      </c>
      <c r="K61" s="9">
        <f t="shared" si="12"/>
        <v>0</v>
      </c>
    </row>
    <row r="62" spans="1:11" ht="13.5" thickBot="1">
      <c r="A62" s="40">
        <v>29</v>
      </c>
      <c r="B62" s="9">
        <v>348</v>
      </c>
      <c r="C62" s="41">
        <f t="shared" si="13"/>
        <v>0</v>
      </c>
      <c r="D62" s="172" t="b">
        <f t="shared" si="8"/>
        <v>1</v>
      </c>
      <c r="E62" s="173">
        <f t="shared" si="9"/>
        <v>10585</v>
      </c>
      <c r="F62" s="174">
        <f t="shared" si="7"/>
        <v>522000</v>
      </c>
      <c r="G62" s="175">
        <f t="shared" si="14"/>
        <v>0</v>
      </c>
      <c r="H62" s="9">
        <f t="shared" si="10"/>
        <v>0</v>
      </c>
      <c r="I62" s="22">
        <v>20</v>
      </c>
      <c r="J62" s="172" t="b">
        <f t="shared" si="11"/>
        <v>1</v>
      </c>
      <c r="K62" s="9">
        <f t="shared" si="12"/>
        <v>0</v>
      </c>
    </row>
    <row r="63" spans="1:11" ht="13.5" thickBot="1">
      <c r="A63" s="40">
        <v>29.5</v>
      </c>
      <c r="B63" s="9">
        <v>354</v>
      </c>
      <c r="C63" s="41">
        <v>0</v>
      </c>
      <c r="D63" s="172" t="b">
        <f t="shared" si="8"/>
        <v>1</v>
      </c>
      <c r="E63" s="173">
        <f t="shared" si="9"/>
        <v>10767.5</v>
      </c>
      <c r="F63" s="174">
        <f t="shared" si="7"/>
        <v>531000</v>
      </c>
      <c r="G63" s="175">
        <f t="shared" si="14"/>
        <v>0</v>
      </c>
      <c r="H63" s="9">
        <f t="shared" si="10"/>
        <v>0</v>
      </c>
      <c r="I63" s="22">
        <v>20</v>
      </c>
      <c r="J63" s="172" t="b">
        <f t="shared" si="11"/>
        <v>1</v>
      </c>
      <c r="K63" s="9">
        <f t="shared" si="12"/>
        <v>0</v>
      </c>
    </row>
    <row r="64" spans="1:11" ht="13.5" thickBot="1">
      <c r="A64" s="40">
        <v>30</v>
      </c>
      <c r="B64" s="9">
        <v>360</v>
      </c>
      <c r="C64" s="41">
        <f>IF(AND($C$3&gt;E63,$C$3&lt;=E64),$C$3,0)</f>
        <v>0</v>
      </c>
      <c r="D64" s="172" t="b">
        <f t="shared" si="8"/>
        <v>1</v>
      </c>
      <c r="E64" s="173">
        <f t="shared" si="9"/>
        <v>10950</v>
      </c>
      <c r="F64" s="174">
        <f t="shared" si="7"/>
        <v>540000</v>
      </c>
      <c r="G64" s="175">
        <f t="shared" si="14"/>
        <v>0</v>
      </c>
      <c r="H64" s="9">
        <f t="shared" si="10"/>
        <v>0</v>
      </c>
      <c r="I64" s="22">
        <v>20</v>
      </c>
      <c r="J64" s="172" t="b">
        <f t="shared" si="11"/>
        <v>1</v>
      </c>
      <c r="K64" s="9">
        <f t="shared" si="12"/>
        <v>0</v>
      </c>
    </row>
  </sheetData>
  <sheetProtection password="CA49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Tax Calculator</dc:title>
  <dc:subject/>
  <dc:creator>User</dc:creator>
  <cp:keywords/>
  <dc:description/>
  <cp:lastModifiedBy>User</cp:lastModifiedBy>
  <cp:lastPrinted>2011-06-17T19:01:42Z</cp:lastPrinted>
  <dcterms:created xsi:type="dcterms:W3CDTF">2006-11-01T07:27:56Z</dcterms:created>
  <dcterms:modified xsi:type="dcterms:W3CDTF">2013-03-01T09:03:14Z</dcterms:modified>
  <cp:category/>
  <cp:version/>
  <cp:contentType/>
  <cp:contentStatus/>
</cp:coreProperties>
</file>